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aporan bulanan absensi\ABSENSI SEP 19\"/>
    </mc:Choice>
  </mc:AlternateContent>
  <xr:revisionPtr revIDLastSave="0" documentId="13_ncr:1_{93064F5E-5A5B-4DF1-A441-D5E5ADE837DE}" xr6:coauthVersionLast="44" xr6:coauthVersionMax="44" xr10:uidLastSave="{00000000-0000-0000-0000-000000000000}"/>
  <bookViews>
    <workbookView xWindow="-120" yWindow="-120" windowWidth="24240" windowHeight="13140" tabRatio="846" activeTab="2" xr2:uid="{00000000-000D-0000-FFFF-FFFF00000000}"/>
  </bookViews>
  <sheets>
    <sheet name="HOME" sheetId="19" r:id="rId1"/>
    <sheet name="Guru" sheetId="16" r:id="rId2"/>
    <sheet name="Statistik" sheetId="17" r:id="rId3"/>
    <sheet name="Hitung (2)" sheetId="21" r:id="rId4"/>
  </sheets>
  <definedNames>
    <definedName name="_xlnm.Print_Area" localSheetId="1">Guru!$A$1:$P$42</definedName>
    <definedName name="_xlnm.Print_Area" localSheetId="2">Statistik!$A$1:$AF$38</definedName>
    <definedName name="Z_23A44875_2B3F_4169_A998_77B3C2210C40_.wvu.PrintArea" localSheetId="1" hidden="1">Guru!$A$1:$P$42</definedName>
    <definedName name="Z_23A44875_2B3F_4169_A998_77B3C2210C40_.wvu.PrintArea" localSheetId="2" hidden="1">Statistik!$A$1:$AF$38</definedName>
    <definedName name="Z_4B27AB61_3103_4EA0_AD30_70590D6022CC_.wvu.PrintArea" localSheetId="1" hidden="1">Guru!$A$1:$P$42</definedName>
    <definedName name="Z_4B27AB61_3103_4EA0_AD30_70590D6022CC_.wvu.PrintArea" localSheetId="2" hidden="1">Statistik!$A$1:$AF$38</definedName>
    <definedName name="Z_591FF096_A85D_4F13_BAE6_D7347CD45591_.wvu.PrintArea" localSheetId="1" hidden="1">Guru!$A$1:$P$42</definedName>
    <definedName name="Z_591FF096_A85D_4F13_BAE6_D7347CD45591_.wvu.PrintArea" localSheetId="2" hidden="1">Statistik!$A$1:$AF$38</definedName>
  </definedNames>
  <calcPr calcId="181029"/>
  <customWorkbookViews>
    <customWorkbookView name="Tata Usaha - Personal View" guid="{4B27AB61-3103-4EA0-AD30-70590D6022CC}" mergeInterval="0" personalView="1" maximized="1" windowWidth="1362" windowHeight="543" tabRatio="624" activeSheetId="8"/>
    <customWorkbookView name="MI Labruk Kidul - Personal View" guid="{23A44875-2B3F-4169-A998-77B3C2210C40}" mergeInterval="0" personalView="1" maximized="1" xWindow="1" yWindow="1" windowWidth="1366" windowHeight="547" tabRatio="624" activeSheetId="5"/>
    <customWorkbookView name="MI Nuris LabKid - Personal View" guid="{591FF096-A85D-4F13-BAE6-D7347CD45591}" mergeInterval="0" personalView="1" maximized="1" windowWidth="1362" windowHeight="543" tabRatio="846" activeSheetId="3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6" i="16" l="1"/>
  <c r="M25" i="17"/>
  <c r="M24" i="17"/>
  <c r="S15" i="17"/>
  <c r="R15" i="17"/>
  <c r="P15" i="17"/>
  <c r="O15" i="17"/>
  <c r="M15" i="17"/>
  <c r="L15" i="17"/>
  <c r="J15" i="17"/>
  <c r="I15" i="17"/>
  <c r="G15" i="17"/>
  <c r="F15" i="17"/>
  <c r="D15" i="17"/>
  <c r="C15" i="17"/>
  <c r="A1" i="16"/>
  <c r="K37" i="16"/>
  <c r="A2" i="16"/>
  <c r="A3" i="16"/>
  <c r="A1" i="17" l="1"/>
  <c r="AC37" i="17"/>
  <c r="AC35" i="17"/>
  <c r="AC34" i="17"/>
  <c r="AC33" i="17"/>
  <c r="BH5" i="21"/>
  <c r="BH6" i="21"/>
  <c r="BH7" i="21"/>
  <c r="BH8" i="21"/>
  <c r="BH9" i="21"/>
  <c r="BH10" i="21"/>
  <c r="BH11" i="21"/>
  <c r="BH12" i="21"/>
  <c r="BH13" i="21"/>
  <c r="BH14" i="21"/>
  <c r="BH15" i="21"/>
  <c r="BH4" i="21"/>
  <c r="BE5" i="21" l="1"/>
  <c r="BF5" i="21"/>
  <c r="BG5" i="21"/>
  <c r="BE6" i="21"/>
  <c r="BF6" i="21"/>
  <c r="BG6" i="21"/>
  <c r="BE7" i="21"/>
  <c r="BF7" i="21"/>
  <c r="BG7" i="21"/>
  <c r="BE8" i="21"/>
  <c r="BF8" i="21"/>
  <c r="BG8" i="21"/>
  <c r="BE9" i="21"/>
  <c r="BF9" i="21"/>
  <c r="BG9" i="21"/>
  <c r="BE10" i="21"/>
  <c r="BF10" i="21"/>
  <c r="BG10" i="21"/>
  <c r="BE11" i="21"/>
  <c r="BF11" i="21"/>
  <c r="BG11" i="21"/>
  <c r="BE12" i="21"/>
  <c r="BF12" i="21"/>
  <c r="BG12" i="21"/>
  <c r="BE13" i="21"/>
  <c r="BF13" i="21"/>
  <c r="BG13" i="21"/>
  <c r="BE14" i="21"/>
  <c r="BF14" i="21"/>
  <c r="BG14" i="21"/>
  <c r="BE15" i="21"/>
  <c r="BF15" i="21"/>
  <c r="BG15" i="21"/>
  <c r="AC27" i="21" l="1"/>
  <c r="O27" i="21"/>
  <c r="BG4" i="21"/>
  <c r="BF4" i="21"/>
  <c r="BE4" i="21"/>
  <c r="P4" i="17"/>
  <c r="H4" i="17"/>
  <c r="C4" i="17"/>
  <c r="C3" i="17"/>
  <c r="C2" i="17"/>
  <c r="AH28" i="17"/>
  <c r="K41" i="16"/>
  <c r="O33" i="16"/>
  <c r="O32" i="16"/>
  <c r="O31" i="16"/>
  <c r="O30" i="16"/>
  <c r="O29" i="16"/>
  <c r="U44" i="17" l="1"/>
  <c r="T44" i="17"/>
  <c r="V44" i="17" s="1"/>
  <c r="S44" i="17"/>
  <c r="P44" i="17"/>
  <c r="M44" i="17"/>
  <c r="J44" i="17"/>
  <c r="G44" i="17"/>
  <c r="D44" i="17"/>
  <c r="AH19" i="17"/>
  <c r="S18" i="17"/>
  <c r="R18" i="17"/>
  <c r="P18" i="17"/>
  <c r="O18" i="17"/>
  <c r="M18" i="17"/>
  <c r="L18" i="17"/>
  <c r="J18" i="17"/>
  <c r="I18" i="17"/>
  <c r="G18" i="17"/>
  <c r="F18" i="17"/>
  <c r="D18" i="17"/>
  <c r="C18" i="17"/>
  <c r="V15" i="17"/>
  <c r="V18" i="17" s="1"/>
  <c r="U15" i="17"/>
  <c r="U18" i="17" s="1"/>
  <c r="K15" i="17"/>
  <c r="I16" i="17" s="1"/>
  <c r="H15" i="17"/>
  <c r="H18" i="17" s="1"/>
  <c r="U11" i="17"/>
  <c r="W11" i="17" s="1"/>
  <c r="T11" i="17"/>
  <c r="Q11" i="17"/>
  <c r="K11" i="17"/>
  <c r="H11" i="17"/>
  <c r="E11" i="17"/>
  <c r="E15" i="17" s="1"/>
  <c r="V9" i="17"/>
  <c r="U9" i="17"/>
  <c r="W9" i="17" s="1"/>
  <c r="T9" i="17"/>
  <c r="Q9" i="17"/>
  <c r="Q15" i="17" s="1"/>
  <c r="N9" i="17"/>
  <c r="N15" i="17" s="1"/>
  <c r="K9" i="17"/>
  <c r="H9" i="17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O12" i="16"/>
  <c r="O11" i="16"/>
  <c r="O10" i="16"/>
  <c r="O9" i="16"/>
  <c r="O8" i="16"/>
  <c r="O7" i="16"/>
  <c r="T15" i="17" l="1"/>
  <c r="W15" i="17"/>
  <c r="W18" i="17" s="1"/>
  <c r="O16" i="17"/>
  <c r="Q18" i="17"/>
  <c r="C16" i="17"/>
  <c r="E18" i="17"/>
  <c r="N18" i="17"/>
  <c r="L16" i="17"/>
  <c r="T18" i="17"/>
  <c r="R16" i="17"/>
  <c r="F16" i="17"/>
  <c r="K18" i="17"/>
  <c r="U16" i="17" l="1"/>
  <c r="U28" i="21"/>
  <c r="AE28" i="21"/>
  <c r="Y27" i="21"/>
  <c r="AA28" i="21"/>
  <c r="I28" i="21"/>
</calcChain>
</file>

<file path=xl/sharedStrings.xml><?xml version="1.0" encoding="utf-8"?>
<sst xmlns="http://schemas.openxmlformats.org/spreadsheetml/2006/main" count="799" uniqueCount="267">
  <si>
    <t>SD/MI</t>
  </si>
  <si>
    <t>NSS</t>
  </si>
  <si>
    <t>Desa/Kelurahan</t>
  </si>
  <si>
    <t>AWAL BULAN</t>
  </si>
  <si>
    <t>KEADAAN MURID</t>
  </si>
  <si>
    <t>Masuk</t>
  </si>
  <si>
    <t>KELUAR KARENA :</t>
  </si>
  <si>
    <t>a. Pindah</t>
  </si>
  <si>
    <t>b. Putus Sekolah</t>
  </si>
  <si>
    <t>c. Meninggal</t>
  </si>
  <si>
    <t>JUMLAH</t>
  </si>
  <si>
    <t>BAYAKNYA MURID DIDIK</t>
  </si>
  <si>
    <t>Kelas I</t>
  </si>
  <si>
    <t>L</t>
  </si>
  <si>
    <t>P</t>
  </si>
  <si>
    <t>Jml</t>
  </si>
  <si>
    <t>Kelas II</t>
  </si>
  <si>
    <t>Kelas III</t>
  </si>
  <si>
    <t>Kelas IV</t>
  </si>
  <si>
    <t>Kelas V</t>
  </si>
  <si>
    <t>Kelas VI</t>
  </si>
  <si>
    <t>JUMLAH SEMUA</t>
  </si>
  <si>
    <t>AGAMA</t>
  </si>
  <si>
    <t>a. Islam</t>
  </si>
  <si>
    <t>b. Kristen Protestan</t>
  </si>
  <si>
    <t>c. Katolik</t>
  </si>
  <si>
    <t>d. Hindu</t>
  </si>
  <si>
    <t>e. Budha</t>
  </si>
  <si>
    <t>A. Banyaknya Ruang</t>
  </si>
  <si>
    <t>a. Hak Milik</t>
  </si>
  <si>
    <t>b. Sewa</t>
  </si>
  <si>
    <t>c. Pinjam</t>
  </si>
  <si>
    <t>C. Banyaknya Guru</t>
  </si>
  <si>
    <t>*)  Coret Yang Tidak perlu</t>
  </si>
  <si>
    <t>**) Dihitung dengan menggunakan rumus</t>
  </si>
  <si>
    <t xml:space="preserve">     Banyaknya Peserta Didik </t>
  </si>
  <si>
    <t>Apabila Jumlah Absen Lebih dari 5 Supaya</t>
  </si>
  <si>
    <t>Dijelaskan Sebabnya, dengan maksud untuk</t>
  </si>
  <si>
    <t>dilaksanakan langka pemecahan</t>
  </si>
  <si>
    <t>G. Sarana Pendidikan</t>
  </si>
  <si>
    <t>1. Bangku untuk Peserta didik</t>
  </si>
  <si>
    <t>=</t>
  </si>
  <si>
    <t>Buah</t>
  </si>
  <si>
    <t>D. Banyaknya Penjaga MI</t>
  </si>
  <si>
    <t>1. PNS/CAPEG</t>
  </si>
  <si>
    <t>2. Sukwan</t>
  </si>
  <si>
    <t>B. Banyaknya Kelas/Rombongan Belajar</t>
  </si>
  <si>
    <t>E. Banyaknya Hari</t>
  </si>
  <si>
    <t>Efektif</t>
  </si>
  <si>
    <t>F. Absensi Peserta Didk</t>
  </si>
  <si>
    <t>1. Sakit</t>
  </si>
  <si>
    <t>2. Izin</t>
  </si>
  <si>
    <t>3. Alpha</t>
  </si>
  <si>
    <t>Jumlah</t>
  </si>
  <si>
    <r>
      <t xml:space="preserve">     Banyaknya Absen </t>
    </r>
    <r>
      <rPr>
        <sz val="10"/>
        <rFont val="Arial"/>
        <family val="2"/>
      </rPr>
      <t>X</t>
    </r>
    <r>
      <rPr>
        <sz val="10"/>
        <rFont val="Times New Roman"/>
        <family val="1"/>
      </rPr>
      <t xml:space="preserve"> 100</t>
    </r>
  </si>
  <si>
    <t>PROPINSI DAERAH TINGKAT JAWA TIMUR</t>
  </si>
  <si>
    <t>No</t>
  </si>
  <si>
    <t>Nama Kepala Sekolah</t>
  </si>
  <si>
    <t>L/P</t>
  </si>
  <si>
    <t>Tempat, Tanggal Lahir</t>
  </si>
  <si>
    <t>Status</t>
  </si>
  <si>
    <t>Tanggal</t>
  </si>
  <si>
    <t>Masa Kerja</t>
  </si>
  <si>
    <t>Ijazah Tertinggi</t>
  </si>
  <si>
    <t>JABATAN</t>
  </si>
  <si>
    <t>Guru, dan Pegawai</t>
  </si>
  <si>
    <t>Kepeg.</t>
  </si>
  <si>
    <t>Pend. Terakhir</t>
  </si>
  <si>
    <t>Jurusan</t>
  </si>
  <si>
    <t>Ruang</t>
  </si>
  <si>
    <t>-</t>
  </si>
  <si>
    <t>Orang</t>
  </si>
  <si>
    <t>Hari</t>
  </si>
  <si>
    <t>Pengawas Pendidikan Agama Islam</t>
  </si>
  <si>
    <t>Kecamatan Sumbersuko</t>
  </si>
  <si>
    <t>JML</t>
  </si>
  <si>
    <t>KETERANGAN :</t>
  </si>
  <si>
    <t>ABSENSI</t>
  </si>
  <si>
    <t>S</t>
  </si>
  <si>
    <t>I</t>
  </si>
  <si>
    <t>A</t>
  </si>
  <si>
    <t>KET</t>
  </si>
  <si>
    <t>2. Guru Penjaskes</t>
  </si>
  <si>
    <t>3. Guru Agama</t>
  </si>
  <si>
    <t>2. Bangku Untuk 2Peserta Didik</t>
  </si>
  <si>
    <t>3. Lemari Kelas</t>
  </si>
  <si>
    <t>17. Alat Samroh/Qosidah</t>
  </si>
  <si>
    <t>4. Lemari Kantor</t>
  </si>
  <si>
    <t>18. Bola Volli</t>
  </si>
  <si>
    <t>5. Papan Tulis</t>
  </si>
  <si>
    <t>19. Bola sepak</t>
  </si>
  <si>
    <t>6. Rak Perpustakaan</t>
  </si>
  <si>
    <t>20. Raket</t>
  </si>
  <si>
    <t>7. Mesin Tik Manual</t>
  </si>
  <si>
    <t>21. Tape Recorder</t>
  </si>
  <si>
    <t>8. Alat IPA</t>
  </si>
  <si>
    <t>22. VCD</t>
  </si>
  <si>
    <t>9. Kerangka Manusia</t>
  </si>
  <si>
    <t>23. Printer</t>
  </si>
  <si>
    <t>10. Torso Manusia</t>
  </si>
  <si>
    <t>24. Speaker</t>
  </si>
  <si>
    <t>11. Alat IPS</t>
  </si>
  <si>
    <t>25. Megaphone</t>
  </si>
  <si>
    <t>12. Atlas IPS</t>
  </si>
  <si>
    <t>26. UPS</t>
  </si>
  <si>
    <t>13. Komputer</t>
  </si>
  <si>
    <t>27. Telpon</t>
  </si>
  <si>
    <t>28. Monitor</t>
  </si>
  <si>
    <t>Lihat kalau ada g beres lihat keluar masuk siswa</t>
  </si>
  <si>
    <t>Set</t>
  </si>
  <si>
    <t>Unit</t>
  </si>
  <si>
    <t>JML ROMBLE</t>
  </si>
  <si>
    <t>KIRIM KE UPT TIDAK PPAI WARNA PUTIH</t>
  </si>
  <si>
    <t>DAN KEMBALIKAN BIAR G LUPA</t>
  </si>
  <si>
    <t>Kelas ...</t>
  </si>
  <si>
    <t>ISTIQOMAH, S.Ag.MA</t>
  </si>
  <si>
    <t>NIP. 197505092005012004</t>
  </si>
  <si>
    <t>TOTAL GURU DAN KARYAWAN</t>
  </si>
  <si>
    <t>SAHRONI,S.Pd.I</t>
  </si>
  <si>
    <t>Sahroni,S.Pd.I</t>
  </si>
  <si>
    <t>M. Said</t>
  </si>
  <si>
    <t>Sumarmi,S.Pd.I</t>
  </si>
  <si>
    <t>Minuk Ika Wulandari,S.Pd,I</t>
  </si>
  <si>
    <t>Khusnul Adibah,S.Pd.I</t>
  </si>
  <si>
    <t>Muhammad Khoiri,S.Pd.I.</t>
  </si>
  <si>
    <t>Yuliana,S.Pd.I</t>
  </si>
  <si>
    <t>Ahmad Shodiq,S.H.</t>
  </si>
  <si>
    <t>Chusni Kurniawan,S.Pd.</t>
  </si>
  <si>
    <t>M. Zuhdi Agus Riyanto,S.Pd.</t>
  </si>
  <si>
    <t>Liya Shobihatul Qudriyah,S.Pd</t>
  </si>
  <si>
    <t>Nur Ratna Prihatiningsih, S.Pd</t>
  </si>
  <si>
    <t>Nurul Hidayah, S.Pd.I, MA</t>
  </si>
  <si>
    <t>Evi Nuning Faridah,S.Pd.I</t>
  </si>
  <si>
    <t>Lumajang,</t>
  </si>
  <si>
    <t>Jember,</t>
  </si>
  <si>
    <t>GTY</t>
  </si>
  <si>
    <t>PNS</t>
  </si>
  <si>
    <t>PTY</t>
  </si>
  <si>
    <t>PTT</t>
  </si>
  <si>
    <t>S-1</t>
  </si>
  <si>
    <t>Salafiyah</t>
  </si>
  <si>
    <t>S-2</t>
  </si>
  <si>
    <t>SMU</t>
  </si>
  <si>
    <t>Tarbiyah</t>
  </si>
  <si>
    <t>Agama</t>
  </si>
  <si>
    <t>Hukum</t>
  </si>
  <si>
    <t>PBSI</t>
  </si>
  <si>
    <t>Olah Raga</t>
  </si>
  <si>
    <t>MTK</t>
  </si>
  <si>
    <t>PGTK</t>
  </si>
  <si>
    <t>PAI</t>
  </si>
  <si>
    <t>Kepala Madrasah</t>
  </si>
  <si>
    <t>Guru</t>
  </si>
  <si>
    <t>GTT</t>
  </si>
  <si>
    <t>IPA</t>
  </si>
  <si>
    <t>NAMA MADRASAH</t>
  </si>
  <si>
    <t>DESA</t>
  </si>
  <si>
    <t>KECAMATAN</t>
  </si>
  <si>
    <t>KEPALA MADRASAH</t>
  </si>
  <si>
    <t>Chayul Mu'afa,S.Ag</t>
  </si>
  <si>
    <t>Siti Munfaridah, S.Pd</t>
  </si>
  <si>
    <t>Azan Tudhoni, S.Pd</t>
  </si>
  <si>
    <t>Nurul Lathifah, S. Pd I</t>
  </si>
  <si>
    <t>Uul Mas'ulah</t>
  </si>
  <si>
    <t>Agustim Mukarromah</t>
  </si>
  <si>
    <t>Faidatul Khoiroh,S.E</t>
  </si>
  <si>
    <t>I'natul Husriyah</t>
  </si>
  <si>
    <t>Yulia Azmil Millah</t>
  </si>
  <si>
    <t>Agus Susanto</t>
  </si>
  <si>
    <t>Mokh.Ma'mun Jauhari</t>
  </si>
  <si>
    <t>Siti Mariyatul Qibtiyah</t>
  </si>
  <si>
    <t>Nuria Rimadhani</t>
  </si>
  <si>
    <t>Bondowoso</t>
  </si>
  <si>
    <t>21 Tahun 11 Bulan 5 Hari</t>
  </si>
  <si>
    <t>28 Tahun 0 Bulan 6 Hari</t>
  </si>
  <si>
    <t>27 Tahun 0 Bulan 2 Hari</t>
  </si>
  <si>
    <t>19 Tahun 11 Bulan 7 Hari</t>
  </si>
  <si>
    <t>19 Tahun 4 Bulan 11 Hari</t>
  </si>
  <si>
    <t>14 Tahun 6 Bulan 14 Hari</t>
  </si>
  <si>
    <t>13 Tahun 3 Bulan 11 Hari</t>
  </si>
  <si>
    <t>12 Tahun 5 Bulan 0 Hari</t>
  </si>
  <si>
    <t>11 Tahun 11 Bulan 11 Hari</t>
  </si>
  <si>
    <t>11 Tahun 9 Bulan 22 Hari</t>
  </si>
  <si>
    <t>11 Tahun 1 Bulan 1 Hari</t>
  </si>
  <si>
    <t>10 Tahun 9 Bulan 14 Hari</t>
  </si>
  <si>
    <t>9 Tahun 9 Bulan 14 Hari</t>
  </si>
  <si>
    <t>9 Tahun 0 Bulan 14 Hari</t>
  </si>
  <si>
    <t>8 Tahun 2 Bulan 14 Hari</t>
  </si>
  <si>
    <t>8 Tahun 0 Bulan 2 Hari</t>
  </si>
  <si>
    <t>3 Tahun 0 Bulan 14 Hari</t>
  </si>
  <si>
    <t>0 Tahun 11 Bulan 29 Hari</t>
  </si>
  <si>
    <t>0 Tahun 11 Bulan 14 Hari</t>
  </si>
  <si>
    <t>1 Tahun 11 Bulan 14 Hari</t>
  </si>
  <si>
    <t>D1</t>
  </si>
  <si>
    <t>S1</t>
  </si>
  <si>
    <t>D2</t>
  </si>
  <si>
    <t>Bhs. Inggris</t>
  </si>
  <si>
    <t>Keperawatan</t>
  </si>
  <si>
    <t>Ekonomi</t>
  </si>
  <si>
    <t>PGSD</t>
  </si>
  <si>
    <t>Koperasi Siswa</t>
  </si>
  <si>
    <t>Perpustakaan</t>
  </si>
  <si>
    <t>PKM HUMAS</t>
  </si>
  <si>
    <t>PKM KURIKULUM</t>
  </si>
  <si>
    <t>PKM SARANA  PRASARANA</t>
  </si>
  <si>
    <t>PKM KESISWAAN</t>
  </si>
  <si>
    <t>TAHUN PELAJARAN</t>
  </si>
  <si>
    <t>MI NURUL ISLAM LABRUK KIDUL</t>
  </si>
  <si>
    <t>LABRUK KIDUL</t>
  </si>
  <si>
    <t>SUMBERSUKO</t>
  </si>
  <si>
    <t>2019/2020</t>
  </si>
  <si>
    <t>NIP. -</t>
  </si>
  <si>
    <t>ruang</t>
  </si>
  <si>
    <t>1. Guru Kelas</t>
  </si>
  <si>
    <t>3. Guru Bid. Studi</t>
  </si>
  <si>
    <t>NSM/NPSN</t>
  </si>
  <si>
    <t>111235080166/60715417</t>
  </si>
  <si>
    <t>KABUPATEN</t>
  </si>
  <si>
    <t>LUMAJANG</t>
  </si>
  <si>
    <t>1a</t>
  </si>
  <si>
    <t>1b</t>
  </si>
  <si>
    <t>2a</t>
  </si>
  <si>
    <t>2b</t>
  </si>
  <si>
    <t>1c</t>
  </si>
  <si>
    <t>2c</t>
  </si>
  <si>
    <t>3a</t>
  </si>
  <si>
    <t>3b</t>
  </si>
  <si>
    <t>3c</t>
  </si>
  <si>
    <t>4a</t>
  </si>
  <si>
    <t>4b</t>
  </si>
  <si>
    <t>4c</t>
  </si>
  <si>
    <t>5a</t>
  </si>
  <si>
    <t>5b</t>
  </si>
  <si>
    <t>5c</t>
  </si>
  <si>
    <t>6a</t>
  </si>
  <si>
    <t>6b</t>
  </si>
  <si>
    <t>6c</t>
  </si>
  <si>
    <t>JUMLAH SISWA 1-6</t>
  </si>
  <si>
    <t>1A</t>
  </si>
  <si>
    <t>1B</t>
  </si>
  <si>
    <t>1C</t>
  </si>
  <si>
    <t>2A</t>
  </si>
  <si>
    <t>2B</t>
  </si>
  <si>
    <t>2C</t>
  </si>
  <si>
    <t>3A</t>
  </si>
  <si>
    <t>3B</t>
  </si>
  <si>
    <t>3C</t>
  </si>
  <si>
    <t>4A</t>
  </si>
  <si>
    <t>4B</t>
  </si>
  <si>
    <t>5A</t>
  </si>
  <si>
    <t>5B</t>
  </si>
  <si>
    <t>6A</t>
  </si>
  <si>
    <t>6B</t>
  </si>
  <si>
    <t>TOTAL</t>
  </si>
  <si>
    <t>Laki-laki =</t>
  </si>
  <si>
    <t xml:space="preserve">Perempuan = </t>
  </si>
  <si>
    <t>KELAS 1-5</t>
  </si>
  <si>
    <t>KELAS 3-5</t>
  </si>
  <si>
    <t>KELAS A</t>
  </si>
  <si>
    <t>KELAS B</t>
  </si>
  <si>
    <t>% **)</t>
  </si>
  <si>
    <t>LAPORAN BULAN</t>
  </si>
  <si>
    <t>TP. 2019/2020</t>
  </si>
  <si>
    <t>15. Timbangan Timbel</t>
  </si>
  <si>
    <t>16. Timbangan Berat badan</t>
  </si>
  <si>
    <t>14. Laptop</t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</si>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</sst>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21]dd\ mmmm\ yyyy;@"/>
    <numFmt numFmtId="165" formatCode="_(* #,##0.0_);_(* \(#,##0.0\);_(* &quot;-&quot;?_);_(@_)"/>
  </numFmts>
  <fonts count="22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i/>
      <sz val="1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Times New Roman"/>
      <family val="1"/>
    </font>
    <font>
      <sz val="12"/>
      <color theme="0"/>
      <name val="Times New Roman"/>
      <family val="1"/>
    </font>
    <font>
      <b/>
      <u/>
      <sz val="12"/>
      <color theme="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Arial"/>
      <family val="2"/>
    </font>
    <font>
      <b/>
      <sz val="12"/>
      <name val="Arial"/>
      <family val="2"/>
    </font>
    <font>
      <sz val="12"/>
      <color rgb="FFFF00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0.8999908444471571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2" fillId="0" borderId="0"/>
    <xf numFmtId="0" fontId="4" fillId="0" borderId="0"/>
  </cellStyleXfs>
  <cellXfs count="226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164" fontId="9" fillId="0" borderId="19" xfId="0" applyNumberFormat="1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9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65" fontId="1" fillId="0" borderId="10" xfId="0" quotePrefix="1" applyNumberFormat="1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9" fillId="0" borderId="21" xfId="0" applyFont="1" applyBorder="1" applyAlignment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64" fontId="9" fillId="0" borderId="3" xfId="0" applyNumberFormat="1" applyFont="1" applyBorder="1" applyAlignment="1">
      <alignment horizontal="left" vertical="center"/>
    </xf>
    <xf numFmtId="164" fontId="1" fillId="0" borderId="17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4" fillId="3" borderId="0" xfId="3" applyFill="1"/>
    <xf numFmtId="0" fontId="13" fillId="3" borderId="0" xfId="3" applyFont="1" applyFill="1"/>
    <xf numFmtId="0" fontId="12" fillId="3" borderId="0" xfId="2" applyFill="1"/>
    <xf numFmtId="0" fontId="13" fillId="3" borderId="0" xfId="2" applyFont="1" applyFill="1"/>
    <xf numFmtId="0" fontId="12" fillId="3" borderId="0" xfId="2" applyFont="1" applyFill="1"/>
    <xf numFmtId="0" fontId="4" fillId="3" borderId="0" xfId="3" applyFill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/>
    <xf numFmtId="0" fontId="9" fillId="0" borderId="4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horizontal="left" vertical="center" shrinkToFit="1"/>
    </xf>
    <xf numFmtId="164" fontId="9" fillId="0" borderId="8" xfId="0" applyNumberFormat="1" applyFont="1" applyFill="1" applyBorder="1" applyAlignment="1">
      <alignment horizontal="left" vertical="center" shrinkToFit="1"/>
    </xf>
    <xf numFmtId="164" fontId="9" fillId="0" borderId="4" xfId="0" applyNumberFormat="1" applyFont="1" applyFill="1" applyBorder="1" applyAlignment="1">
      <alignment horizontal="center" vertical="center" shrinkToFit="1"/>
    </xf>
    <xf numFmtId="0" fontId="4" fillId="4" borderId="0" xfId="3" applyFill="1" applyAlignment="1">
      <alignment horizontal="center"/>
    </xf>
    <xf numFmtId="0" fontId="9" fillId="0" borderId="29" xfId="0" applyFont="1" applyFill="1" applyBorder="1" applyAlignment="1">
      <alignment vertical="center" shrinkToFit="1"/>
    </xf>
    <xf numFmtId="0" fontId="9" fillId="0" borderId="2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left" vertical="center" shrinkToFit="1"/>
    </xf>
    <xf numFmtId="164" fontId="9" fillId="0" borderId="7" xfId="0" applyNumberFormat="1" applyFont="1" applyFill="1" applyBorder="1" applyAlignment="1">
      <alignment horizontal="left" vertical="center" shrinkToFit="1"/>
    </xf>
    <xf numFmtId="164" fontId="9" fillId="0" borderId="11" xfId="0" applyNumberFormat="1" applyFont="1" applyFill="1" applyBorder="1" applyAlignment="1">
      <alignment horizontal="left" vertical="center" shrinkToFit="1"/>
    </xf>
    <xf numFmtId="164" fontId="9" fillId="0" borderId="29" xfId="0" applyNumberFormat="1" applyFont="1" applyFill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 applyAlignment="1">
      <alignment horizontal="center"/>
    </xf>
    <xf numFmtId="0" fontId="9" fillId="0" borderId="21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4" fillId="5" borderId="0" xfId="0" applyFont="1" applyFill="1" applyAlignment="1">
      <alignment vertical="center"/>
    </xf>
    <xf numFmtId="14" fontId="4" fillId="5" borderId="0" xfId="0" applyNumberFormat="1" applyFont="1" applyFill="1" applyAlignment="1">
      <alignment horizontal="left" vertical="center"/>
    </xf>
    <xf numFmtId="0" fontId="4" fillId="3" borderId="0" xfId="3" applyFill="1" applyAlignment="1">
      <alignment vertical="center"/>
    </xf>
    <xf numFmtId="0" fontId="12" fillId="3" borderId="0" xfId="2" applyFill="1" applyAlignment="1">
      <alignment vertical="center"/>
    </xf>
    <xf numFmtId="0" fontId="12" fillId="3" borderId="4" xfId="2" applyFill="1" applyBorder="1" applyAlignment="1">
      <alignment horizontal="right" vertical="center"/>
    </xf>
    <xf numFmtId="0" fontId="12" fillId="3" borderId="4" xfId="2" applyFill="1" applyBorder="1"/>
    <xf numFmtId="0" fontId="12" fillId="3" borderId="4" xfId="2" applyFill="1" applyBorder="1" applyAlignment="1">
      <alignment horizontal="center"/>
    </xf>
    <xf numFmtId="0" fontId="12" fillId="3" borderId="4" xfId="2" applyFill="1" applyBorder="1" applyAlignment="1">
      <alignment horizontal="center" vertical="center"/>
    </xf>
    <xf numFmtId="0" fontId="4" fillId="3" borderId="4" xfId="2" applyFont="1" applyFill="1" applyBorder="1" applyAlignment="1">
      <alignment horizontal="center"/>
    </xf>
    <xf numFmtId="0" fontId="13" fillId="3" borderId="4" xfId="2" applyFont="1" applyFill="1" applyBorder="1" applyAlignment="1">
      <alignment horizontal="center" vertical="center"/>
    </xf>
    <xf numFmtId="0" fontId="4" fillId="4" borderId="4" xfId="2" applyFont="1" applyFill="1" applyBorder="1" applyAlignment="1">
      <alignment horizontal="center" vertical="center"/>
    </xf>
    <xf numFmtId="0" fontId="4" fillId="5" borderId="0" xfId="2" applyFont="1" applyFill="1"/>
    <xf numFmtId="0" fontId="17" fillId="6" borderId="7" xfId="0" applyFont="1" applyFill="1" applyBorder="1" applyAlignment="1"/>
    <xf numFmtId="0" fontId="17" fillId="6" borderId="8" xfId="0" applyFont="1" applyFill="1" applyBorder="1" applyAlignment="1"/>
    <xf numFmtId="0" fontId="17" fillId="7" borderId="7" xfId="0" applyFont="1" applyFill="1" applyBorder="1" applyAlignment="1"/>
    <xf numFmtId="0" fontId="17" fillId="7" borderId="8" xfId="0" applyFont="1" applyFill="1" applyBorder="1" applyAlignment="1"/>
    <xf numFmtId="0" fontId="17" fillId="8" borderId="7" xfId="0" applyFont="1" applyFill="1" applyBorder="1" applyAlignment="1"/>
    <xf numFmtId="0" fontId="17" fillId="8" borderId="8" xfId="0" applyFont="1" applyFill="1" applyBorder="1" applyAlignment="1"/>
    <xf numFmtId="0" fontId="17" fillId="8" borderId="28" xfId="0" applyFont="1" applyFill="1" applyBorder="1" applyAlignment="1"/>
    <xf numFmtId="0" fontId="17" fillId="9" borderId="7" xfId="0" applyFont="1" applyFill="1" applyBorder="1" applyAlignment="1"/>
    <xf numFmtId="0" fontId="17" fillId="9" borderId="8" xfId="0" applyFont="1" applyFill="1" applyBorder="1" applyAlignment="1"/>
    <xf numFmtId="14" fontId="17" fillId="10" borderId="7" xfId="0" applyNumberFormat="1" applyFont="1" applyFill="1" applyBorder="1" applyAlignment="1"/>
    <xf numFmtId="14" fontId="17" fillId="10" borderId="8" xfId="0" applyNumberFormat="1" applyFont="1" applyFill="1" applyBorder="1" applyAlignment="1"/>
    <xf numFmtId="0" fontId="17" fillId="10" borderId="7" xfId="0" applyFont="1" applyFill="1" applyBorder="1" applyAlignment="1"/>
    <xf numFmtId="0" fontId="17" fillId="10" borderId="8" xfId="0" applyFont="1" applyFill="1" applyBorder="1" applyAlignment="1"/>
    <xf numFmtId="0" fontId="17" fillId="11" borderId="7" xfId="0" applyFont="1" applyFill="1" applyBorder="1" applyAlignment="1"/>
    <xf numFmtId="0" fontId="17" fillId="11" borderId="8" xfId="0" applyFont="1" applyFill="1" applyBorder="1" applyAlignment="1"/>
    <xf numFmtId="0" fontId="18" fillId="6" borderId="4" xfId="0" applyFont="1" applyFill="1" applyBorder="1" applyAlignment="1">
      <alignment vertical="center"/>
    </xf>
    <xf numFmtId="0" fontId="18" fillId="7" borderId="4" xfId="0" applyFont="1" applyFill="1" applyBorder="1" applyAlignment="1"/>
    <xf numFmtId="0" fontId="18" fillId="7" borderId="4" xfId="0" applyFont="1" applyFill="1" applyBorder="1" applyAlignment="1">
      <alignment vertical="center" wrapText="1"/>
    </xf>
    <xf numFmtId="0" fontId="18" fillId="8" borderId="4" xfId="0" applyFont="1" applyFill="1" applyBorder="1" applyAlignment="1"/>
    <xf numFmtId="0" fontId="18" fillId="8" borderId="4" xfId="0" applyFont="1" applyFill="1" applyBorder="1" applyAlignment="1">
      <alignment vertical="center" wrapText="1"/>
    </xf>
    <xf numFmtId="0" fontId="18" fillId="9" borderId="4" xfId="0" applyFont="1" applyFill="1" applyBorder="1" applyAlignment="1"/>
    <xf numFmtId="0" fontId="18" fillId="9" borderId="4" xfId="0" applyFont="1" applyFill="1" applyBorder="1" applyAlignment="1">
      <alignment vertical="center" wrapText="1"/>
    </xf>
    <xf numFmtId="0" fontId="18" fillId="10" borderId="4" xfId="0" applyFont="1" applyFill="1" applyBorder="1" applyAlignment="1"/>
    <xf numFmtId="0" fontId="18" fillId="10" borderId="4" xfId="0" applyFont="1" applyFill="1" applyBorder="1" applyAlignment="1">
      <alignment vertical="center" wrapText="1"/>
    </xf>
    <xf numFmtId="0" fontId="18" fillId="11" borderId="4" xfId="0" applyFont="1" applyFill="1" applyBorder="1" applyAlignment="1"/>
    <xf numFmtId="0" fontId="18" fillId="11" borderId="4" xfId="0" applyFont="1" applyFill="1" applyBorder="1" applyAlignment="1">
      <alignment vertical="center" wrapText="1"/>
    </xf>
    <xf numFmtId="0" fontId="19" fillId="12" borderId="8" xfId="0" applyFont="1" applyFill="1" applyBorder="1" applyAlignment="1"/>
    <xf numFmtId="0" fontId="4" fillId="6" borderId="4" xfId="0" applyFont="1" applyFill="1" applyBorder="1" applyAlignment="1"/>
    <xf numFmtId="0" fontId="4" fillId="6" borderId="30" xfId="0" applyFont="1" applyFill="1" applyBorder="1" applyAlignment="1"/>
    <xf numFmtId="0" fontId="4" fillId="6" borderId="28" xfId="0" applyFont="1" applyFill="1" applyBorder="1" applyAlignment="1"/>
    <xf numFmtId="0" fontId="4" fillId="7" borderId="4" xfId="0" applyFont="1" applyFill="1" applyBorder="1" applyAlignment="1"/>
    <xf numFmtId="0" fontId="4" fillId="7" borderId="30" xfId="0" applyFont="1" applyFill="1" applyBorder="1" applyAlignment="1"/>
    <xf numFmtId="0" fontId="4" fillId="8" borderId="4" xfId="0" applyFont="1" applyFill="1" applyBorder="1" applyAlignment="1"/>
    <xf numFmtId="0" fontId="4" fillId="8" borderId="30" xfId="0" applyFont="1" applyFill="1" applyBorder="1" applyAlignment="1"/>
    <xf numFmtId="0" fontId="4" fillId="9" borderId="4" xfId="0" applyFont="1" applyFill="1" applyBorder="1" applyAlignment="1"/>
    <xf numFmtId="0" fontId="4" fillId="9" borderId="30" xfId="0" applyFont="1" applyFill="1" applyBorder="1" applyAlignment="1"/>
    <xf numFmtId="0" fontId="4" fillId="10" borderId="4" xfId="0" applyFont="1" applyFill="1" applyBorder="1" applyAlignment="1"/>
    <xf numFmtId="0" fontId="4" fillId="11" borderId="4" xfId="0" applyFont="1" applyFill="1" applyBorder="1" applyAlignment="1"/>
    <xf numFmtId="0" fontId="17" fillId="6" borderId="1" xfId="0" applyFont="1" applyFill="1" applyBorder="1" applyAlignment="1"/>
    <xf numFmtId="0" fontId="17" fillId="6" borderId="3" xfId="0" applyFont="1" applyFill="1" applyBorder="1" applyAlignment="1"/>
    <xf numFmtId="0" fontId="17" fillId="7" borderId="1" xfId="0" applyFont="1" applyFill="1" applyBorder="1" applyAlignment="1"/>
    <xf numFmtId="0" fontId="17" fillId="7" borderId="3" xfId="0" applyFont="1" applyFill="1" applyBorder="1" applyAlignment="1"/>
    <xf numFmtId="0" fontId="17" fillId="8" borderId="1" xfId="0" applyFont="1" applyFill="1" applyBorder="1" applyAlignment="1"/>
    <xf numFmtId="0" fontId="17" fillId="8" borderId="3" xfId="0" applyFont="1" applyFill="1" applyBorder="1" applyAlignment="1"/>
    <xf numFmtId="0" fontId="17" fillId="9" borderId="1" xfId="0" applyFont="1" applyFill="1" applyBorder="1" applyAlignment="1"/>
    <xf numFmtId="0" fontId="17" fillId="9" borderId="3" xfId="0" applyFont="1" applyFill="1" applyBorder="1" applyAlignment="1"/>
    <xf numFmtId="0" fontId="17" fillId="10" borderId="1" xfId="0" applyFont="1" applyFill="1" applyBorder="1" applyAlignment="1"/>
    <xf numFmtId="0" fontId="17" fillId="10" borderId="3" xfId="0" applyFont="1" applyFill="1" applyBorder="1" applyAlignment="1"/>
    <xf numFmtId="0" fontId="17" fillId="11" borderId="1" xfId="0" applyFont="1" applyFill="1" applyBorder="1" applyAlignment="1"/>
    <xf numFmtId="0" fontId="17" fillId="11" borderId="3" xfId="0" applyFont="1" applyFill="1" applyBorder="1" applyAlignment="1"/>
    <xf numFmtId="0" fontId="4" fillId="6" borderId="31" xfId="0" applyFont="1" applyFill="1" applyBorder="1" applyAlignment="1"/>
    <xf numFmtId="0" fontId="4" fillId="7" borderId="32" xfId="0" applyFont="1" applyFill="1" applyBorder="1" applyAlignment="1"/>
    <xf numFmtId="0" fontId="4" fillId="7" borderId="33" xfId="0" applyFont="1" applyFill="1" applyBorder="1" applyAlignment="1"/>
    <xf numFmtId="0" fontId="4" fillId="7" borderId="34" xfId="0" applyFont="1" applyFill="1" applyBorder="1" applyAlignment="1"/>
    <xf numFmtId="0" fontId="4" fillId="8" borderId="31" xfId="0" applyFont="1" applyFill="1" applyBorder="1" applyAlignment="1"/>
    <xf numFmtId="0" fontId="4" fillId="9" borderId="31" xfId="0" applyFont="1" applyFill="1" applyBorder="1" applyAlignment="1"/>
    <xf numFmtId="0" fontId="4" fillId="10" borderId="31" xfId="0" applyFont="1" applyFill="1" applyBorder="1" applyAlignment="1"/>
    <xf numFmtId="0" fontId="4" fillId="11" borderId="31" xfId="0" applyFont="1" applyFill="1" applyBorder="1" applyAlignment="1"/>
    <xf numFmtId="0" fontId="20" fillId="0" borderId="9" xfId="0" applyFont="1" applyBorder="1" applyAlignment="1"/>
    <xf numFmtId="0" fontId="20" fillId="0" borderId="10" xfId="0" applyFont="1" applyBorder="1" applyAlignment="1"/>
    <xf numFmtId="0" fontId="20" fillId="0" borderId="11" xfId="0" applyFont="1" applyBorder="1" applyAlignment="1"/>
    <xf numFmtId="0" fontId="20" fillId="0" borderId="35" xfId="0" applyFont="1" applyBorder="1" applyAlignment="1"/>
    <xf numFmtId="0" fontId="20" fillId="0" borderId="36" xfId="0" applyFont="1" applyBorder="1" applyAlignment="1"/>
    <xf numFmtId="0" fontId="20" fillId="0" borderId="37" xfId="0" applyFont="1" applyBorder="1" applyAlignment="1"/>
    <xf numFmtId="0" fontId="20" fillId="13" borderId="11" xfId="0" applyFont="1" applyFill="1" applyBorder="1" applyAlignment="1"/>
    <xf numFmtId="0" fontId="20" fillId="0" borderId="29" xfId="0" applyFont="1" applyBorder="1" applyAlignment="1"/>
    <xf numFmtId="0" fontId="13" fillId="0" borderId="7" xfId="0" applyFont="1" applyBorder="1" applyAlignment="1"/>
    <xf numFmtId="0" fontId="13" fillId="0" borderId="28" xfId="0" applyFont="1" applyBorder="1" applyAlignment="1"/>
    <xf numFmtId="0" fontId="13" fillId="0" borderId="8" xfId="0" applyFont="1" applyBorder="1" applyAlignment="1"/>
    <xf numFmtId="0" fontId="4" fillId="14" borderId="7" xfId="0" applyFont="1" applyFill="1" applyBorder="1" applyAlignment="1"/>
    <xf numFmtId="0" fontId="4" fillId="14" borderId="28" xfId="0" applyFont="1" applyFill="1" applyBorder="1" applyAlignment="1"/>
    <xf numFmtId="0" fontId="4" fillId="14" borderId="8" xfId="0" applyFont="1" applyFill="1" applyBorder="1" applyAlignment="1"/>
    <xf numFmtId="0" fontId="13" fillId="0" borderId="4" xfId="0" applyFont="1" applyBorder="1" applyAlignment="1"/>
    <xf numFmtId="0" fontId="4" fillId="14" borderId="4" xfId="0" applyFont="1" applyFill="1" applyBorder="1" applyAlignment="1"/>
    <xf numFmtId="0" fontId="17" fillId="11" borderId="28" xfId="0" applyFont="1" applyFill="1" applyBorder="1" applyAlignment="1"/>
    <xf numFmtId="0" fontId="18" fillId="11" borderId="7" xfId="0" applyFont="1" applyFill="1" applyBorder="1" applyAlignment="1">
      <alignment vertical="center" wrapText="1"/>
    </xf>
    <xf numFmtId="0" fontId="4" fillId="11" borderId="7" xfId="0" applyFont="1" applyFill="1" applyBorder="1" applyAlignment="1"/>
    <xf numFmtId="0" fontId="17" fillId="11" borderId="2" xfId="0" applyFont="1" applyFill="1" applyBorder="1" applyAlignment="1"/>
    <xf numFmtId="0" fontId="4" fillId="11" borderId="32" xfId="0" applyFont="1" applyFill="1" applyBorder="1" applyAlignment="1"/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2" fillId="3" borderId="0" xfId="2" applyFill="1" applyAlignment="1">
      <alignment horizontal="center" vertical="center"/>
    </xf>
    <xf numFmtId="0" fontId="13" fillId="3" borderId="4" xfId="3" applyFont="1" applyFill="1" applyBorder="1" applyAlignment="1">
      <alignment horizontal="center" vertical="center"/>
    </xf>
    <xf numFmtId="0" fontId="20" fillId="13" borderId="35" xfId="0" applyFont="1" applyFill="1" applyBorder="1" applyAlignment="1">
      <alignment horizontal="center"/>
    </xf>
    <xf numFmtId="0" fontId="20" fillId="13" borderId="36" xfId="0" applyFont="1" applyFill="1" applyBorder="1" applyAlignment="1">
      <alignment horizontal="center"/>
    </xf>
    <xf numFmtId="0" fontId="20" fillId="13" borderId="37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textRotation="90"/>
    </xf>
    <xf numFmtId="0" fontId="13" fillId="0" borderId="3" xfId="0" applyFont="1" applyBorder="1" applyAlignment="1">
      <alignment horizontal="center" vertical="center" textRotation="90"/>
    </xf>
    <xf numFmtId="0" fontId="13" fillId="0" borderId="5" xfId="0" applyFont="1" applyBorder="1" applyAlignment="1">
      <alignment horizontal="center" vertical="center" textRotation="90"/>
    </xf>
    <xf numFmtId="0" fontId="13" fillId="0" borderId="6" xfId="0" applyFont="1" applyBorder="1" applyAlignment="1">
      <alignment horizontal="center" vertical="center" textRotation="90"/>
    </xf>
    <xf numFmtId="0" fontId="13" fillId="0" borderId="9" xfId="0" applyFont="1" applyBorder="1" applyAlignment="1">
      <alignment horizontal="center" vertical="center" textRotation="90"/>
    </xf>
    <xf numFmtId="0" fontId="13" fillId="0" borderId="11" xfId="0" applyFont="1" applyBorder="1" applyAlignment="1">
      <alignment horizontal="center" vertical="center" textRotation="90"/>
    </xf>
    <xf numFmtId="0" fontId="4" fillId="15" borderId="4" xfId="2" applyFont="1" applyFill="1" applyBorder="1" applyAlignment="1">
      <alignment horizontal="center" vertical="center"/>
    </xf>
    <xf numFmtId="0" fontId="4" fillId="16" borderId="4" xfId="2" applyFont="1" applyFill="1" applyBorder="1" applyAlignment="1">
      <alignment horizontal="center" vertical="center"/>
    </xf>
    <xf numFmtId="0" fontId="4" fillId="17" borderId="4" xfId="2" applyFont="1" applyFill="1" applyBorder="1" applyAlignment="1">
      <alignment horizontal="center" vertical="center"/>
    </xf>
    <xf numFmtId="0" fontId="4" fillId="12" borderId="4" xfId="2" applyFont="1" applyFill="1" applyBorder="1" applyAlignment="1">
      <alignment horizontal="center" vertical="center"/>
    </xf>
    <xf numFmtId="0" fontId="4" fillId="5" borderId="4" xfId="2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164" fontId="4" fillId="3" borderId="4" xfId="2" applyNumberFormat="1" applyFont="1" applyFill="1" applyBorder="1"/>
    <xf numFmtId="0" fontId="4" fillId="3" borderId="4" xfId="2" applyFont="1" applyFill="1" applyBorder="1" applyAlignment="1">
      <alignment horizontal="center" vertical="center" wrapText="1"/>
    </xf>
    <xf numFmtId="0" fontId="12" fillId="3" borderId="4" xfId="2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_Count lap bul" xfId="2" xr:uid="{00000000-0005-0000-0000-000002000000}"/>
    <cellStyle name="Normal_Count lap bul 2" xfId="3" xr:uid="{00000000-0005-0000-0000-000003000000}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Guru!A1"/><Relationship Id="rId2" Type="http://schemas.openxmlformats.org/officeDocument/2006/relationships/hyperlink" Target="#'Hitung (2)'!A1"/><Relationship Id="rId1" Type="http://schemas.openxmlformats.org/officeDocument/2006/relationships/hyperlink" Target="#Statistik!A1"/><Relationship Id="rId4" Type="http://schemas.openxmlformats.org/officeDocument/2006/relationships/hyperlink" Target="#HOM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Guru!A1"/><Relationship Id="rId2" Type="http://schemas.openxmlformats.org/officeDocument/2006/relationships/hyperlink" Target="#'Hitung (2)'!A1"/><Relationship Id="rId1" Type="http://schemas.openxmlformats.org/officeDocument/2006/relationships/hyperlink" Target="#Statistik!A1"/><Relationship Id="rId4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Guru!A1"/><Relationship Id="rId2" Type="http://schemas.openxmlformats.org/officeDocument/2006/relationships/hyperlink" Target="#'Hitung (2)'!A1"/><Relationship Id="rId1" Type="http://schemas.openxmlformats.org/officeDocument/2006/relationships/hyperlink" Target="#Statistik!A1"/><Relationship Id="rId4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Guru!A1"/><Relationship Id="rId2" Type="http://schemas.openxmlformats.org/officeDocument/2006/relationships/hyperlink" Target="#'Hitung (2)'!A1"/><Relationship Id="rId1" Type="http://schemas.openxmlformats.org/officeDocument/2006/relationships/hyperlink" Target="#Statistik!A1"/><Relationship Id="rId4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249554</xdr:colOff>
      <xdr:row>3</xdr:row>
      <xdr:rowOff>140784</xdr:rowOff>
    </xdr:from>
    <xdr:to>
      <xdr:col>7</xdr:col>
      <xdr:colOff>323850</xdr:colOff>
      <xdr:row>6</xdr:row>
      <xdr:rowOff>9523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D47102-8D20-4950-9D2E-E7ABD63FA920}"/>
            </a:ext>
          </a:extLst>
        </xdr:cNvPr>
        <xdr:cNvSpPr/>
      </xdr:nvSpPr>
      <xdr:spPr>
        <a:xfrm>
          <a:off x="5831204" y="702759"/>
          <a:ext cx="1293496" cy="468814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statistik</a:t>
          </a:r>
        </a:p>
      </xdr:txBody>
    </xdr:sp>
    <xdr:clientData/>
  </xdr:twoCellAnchor>
  <xdr:twoCellAnchor>
    <xdr:from>
      <xdr:col>5</xdr:col>
      <xdr:colOff>240252</xdr:colOff>
      <xdr:row>1</xdr:row>
      <xdr:rowOff>9525</xdr:rowOff>
    </xdr:from>
    <xdr:to>
      <xdr:col>7</xdr:col>
      <xdr:colOff>323851</xdr:colOff>
      <xdr:row>3</xdr:row>
      <xdr:rowOff>76198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6DE86E-55B4-46BD-B054-A6A18C2C2206}"/>
            </a:ext>
          </a:extLst>
        </xdr:cNvPr>
        <xdr:cNvSpPr/>
      </xdr:nvSpPr>
      <xdr:spPr>
        <a:xfrm>
          <a:off x="5821902" y="171450"/>
          <a:ext cx="1302799" cy="466723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hitung</a:t>
          </a:r>
        </a:p>
      </xdr:txBody>
    </xdr:sp>
    <xdr:clientData/>
  </xdr:twoCellAnchor>
  <xdr:twoCellAnchor>
    <xdr:from>
      <xdr:col>3</xdr:col>
      <xdr:colOff>104775</xdr:colOff>
      <xdr:row>3</xdr:row>
      <xdr:rowOff>142873</xdr:rowOff>
    </xdr:from>
    <xdr:to>
      <xdr:col>5</xdr:col>
      <xdr:colOff>188374</xdr:colOff>
      <xdr:row>6</xdr:row>
      <xdr:rowOff>9521</xdr:rowOff>
    </xdr:to>
    <xdr:sp macro="" textlink="">
      <xdr:nvSpPr>
        <xdr:cNvPr id="4" name="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70D98AA-0294-4435-B704-CC4BFB1751FC}"/>
            </a:ext>
          </a:extLst>
        </xdr:cNvPr>
        <xdr:cNvSpPr/>
      </xdr:nvSpPr>
      <xdr:spPr>
        <a:xfrm>
          <a:off x="4467225" y="704848"/>
          <a:ext cx="1302799" cy="466723"/>
        </a:xfrm>
        <a:prstGeom prst="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Guru</a:t>
          </a:r>
        </a:p>
      </xdr:txBody>
    </xdr:sp>
    <xdr:clientData/>
  </xdr:twoCellAnchor>
  <xdr:twoCellAnchor>
    <xdr:from>
      <xdr:col>3</xdr:col>
      <xdr:colOff>95250</xdr:colOff>
      <xdr:row>1</xdr:row>
      <xdr:rowOff>19048</xdr:rowOff>
    </xdr:from>
    <xdr:to>
      <xdr:col>5</xdr:col>
      <xdr:colOff>178849</xdr:colOff>
      <xdr:row>3</xdr:row>
      <xdr:rowOff>85721</xdr:rowOff>
    </xdr:to>
    <xdr:sp macro="" textlink="">
      <xdr:nvSpPr>
        <xdr:cNvPr id="5" name="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D0A2710-FD95-4CB6-85A7-61A11AB7F511}"/>
            </a:ext>
          </a:extLst>
        </xdr:cNvPr>
        <xdr:cNvSpPr/>
      </xdr:nvSpPr>
      <xdr:spPr>
        <a:xfrm>
          <a:off x="4457700" y="180973"/>
          <a:ext cx="1302799" cy="466723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249554</xdr:colOff>
      <xdr:row>2</xdr:row>
      <xdr:rowOff>74111</xdr:rowOff>
    </xdr:from>
    <xdr:to>
      <xdr:col>20</xdr:col>
      <xdr:colOff>323850</xdr:colOff>
      <xdr:row>5</xdr:row>
      <xdr:rowOff>19050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8FCE97-F3FA-4A3F-85AF-1100E6397FD1}"/>
            </a:ext>
          </a:extLst>
        </xdr:cNvPr>
        <xdr:cNvSpPr/>
      </xdr:nvSpPr>
      <xdr:spPr>
        <a:xfrm>
          <a:off x="12051029" y="569411"/>
          <a:ext cx="1293496" cy="468814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statistik</a:t>
          </a:r>
        </a:p>
      </xdr:txBody>
    </xdr:sp>
    <xdr:clientData/>
  </xdr:twoCellAnchor>
  <xdr:twoCellAnchor>
    <xdr:from>
      <xdr:col>18</xdr:col>
      <xdr:colOff>240252</xdr:colOff>
      <xdr:row>0</xdr:row>
      <xdr:rowOff>38102</xdr:rowOff>
    </xdr:from>
    <xdr:to>
      <xdr:col>20</xdr:col>
      <xdr:colOff>323851</xdr:colOff>
      <xdr:row>2</xdr:row>
      <xdr:rowOff>9525</xdr:rowOff>
    </xdr:to>
    <xdr:sp macro="" textlink="">
      <xdr:nvSpPr>
        <xdr:cNvPr id="10" name="Rectangle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2A79DE5-BEEF-4067-AEF7-7B0F5DA04F36}"/>
            </a:ext>
          </a:extLst>
        </xdr:cNvPr>
        <xdr:cNvSpPr/>
      </xdr:nvSpPr>
      <xdr:spPr>
        <a:xfrm>
          <a:off x="12041727" y="38102"/>
          <a:ext cx="1302799" cy="466723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hitung</a:t>
          </a:r>
        </a:p>
      </xdr:txBody>
    </xdr:sp>
    <xdr:clientData/>
  </xdr:twoCellAnchor>
  <xdr:twoCellAnchor>
    <xdr:from>
      <xdr:col>16</xdr:col>
      <xdr:colOff>104775</xdr:colOff>
      <xdr:row>2</xdr:row>
      <xdr:rowOff>76200</xdr:rowOff>
    </xdr:from>
    <xdr:to>
      <xdr:col>18</xdr:col>
      <xdr:colOff>188374</xdr:colOff>
      <xdr:row>5</xdr:row>
      <xdr:rowOff>19048</xdr:rowOff>
    </xdr:to>
    <xdr:sp macro="" textlink="">
      <xdr:nvSpPr>
        <xdr:cNvPr id="11" name="Rectangl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3F06583-98FA-4685-9600-5C403626D51E}"/>
            </a:ext>
          </a:extLst>
        </xdr:cNvPr>
        <xdr:cNvSpPr/>
      </xdr:nvSpPr>
      <xdr:spPr>
        <a:xfrm>
          <a:off x="10687050" y="571500"/>
          <a:ext cx="1302799" cy="466723"/>
        </a:xfrm>
        <a:prstGeom prst="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Guru</a:t>
          </a:r>
        </a:p>
      </xdr:txBody>
    </xdr:sp>
    <xdr:clientData/>
  </xdr:twoCellAnchor>
  <xdr:twoCellAnchor>
    <xdr:from>
      <xdr:col>16</xdr:col>
      <xdr:colOff>95250</xdr:colOff>
      <xdr:row>0</xdr:row>
      <xdr:rowOff>47625</xdr:rowOff>
    </xdr:from>
    <xdr:to>
      <xdr:col>18</xdr:col>
      <xdr:colOff>178849</xdr:colOff>
      <xdr:row>2</xdr:row>
      <xdr:rowOff>19048</xdr:rowOff>
    </xdr:to>
    <xdr:sp macro="" textlink="">
      <xdr:nvSpPr>
        <xdr:cNvPr id="12" name="Rectangle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2859394-768C-4F7B-B8A0-D1D2CA3D79BB}"/>
            </a:ext>
          </a:extLst>
        </xdr:cNvPr>
        <xdr:cNvSpPr/>
      </xdr:nvSpPr>
      <xdr:spPr>
        <a:xfrm>
          <a:off x="10677525" y="47625"/>
          <a:ext cx="1302799" cy="466723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27</xdr:row>
      <xdr:rowOff>0</xdr:rowOff>
    </xdr:from>
    <xdr:to>
      <xdr:col>4</xdr:col>
      <xdr:colOff>247650</xdr:colOff>
      <xdr:row>27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85725" y="4762500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85725</xdr:colOff>
      <xdr:row>27</xdr:row>
      <xdr:rowOff>0</xdr:rowOff>
    </xdr:from>
    <xdr:to>
      <xdr:col>4</xdr:col>
      <xdr:colOff>247650</xdr:colOff>
      <xdr:row>27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85725" y="4762500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152063</xdr:colOff>
      <xdr:row>7</xdr:row>
      <xdr:rowOff>49457</xdr:rowOff>
    </xdr:from>
    <xdr:to>
      <xdr:col>37</xdr:col>
      <xdr:colOff>235324</xdr:colOff>
      <xdr:row>10</xdr:row>
      <xdr:rowOff>14006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B7702A-9808-40E2-9D5E-69EE2A1B7812}"/>
            </a:ext>
          </a:extLst>
        </xdr:cNvPr>
        <xdr:cNvSpPr/>
      </xdr:nvSpPr>
      <xdr:spPr>
        <a:xfrm>
          <a:off x="12153563" y="1360545"/>
          <a:ext cx="1293496" cy="468814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statistik</a:t>
          </a:r>
        </a:p>
      </xdr:txBody>
    </xdr:sp>
    <xdr:clientData/>
  </xdr:twoCellAnchor>
  <xdr:twoCellAnchor>
    <xdr:from>
      <xdr:col>35</xdr:col>
      <xdr:colOff>142761</xdr:colOff>
      <xdr:row>4</xdr:row>
      <xdr:rowOff>22412</xdr:rowOff>
    </xdr:from>
    <xdr:to>
      <xdr:col>37</xdr:col>
      <xdr:colOff>235325</xdr:colOff>
      <xdr:row>6</xdr:row>
      <xdr:rowOff>152959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407874-B435-4B03-B11A-A6094EB934A6}"/>
            </a:ext>
          </a:extLst>
        </xdr:cNvPr>
        <xdr:cNvSpPr/>
      </xdr:nvSpPr>
      <xdr:spPr>
        <a:xfrm>
          <a:off x="12144261" y="829236"/>
          <a:ext cx="1302799" cy="466723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hitung</a:t>
          </a:r>
        </a:p>
      </xdr:txBody>
    </xdr:sp>
    <xdr:clientData/>
  </xdr:twoCellAnchor>
  <xdr:twoCellAnchor>
    <xdr:from>
      <xdr:col>32</xdr:col>
      <xdr:colOff>155202</xdr:colOff>
      <xdr:row>7</xdr:row>
      <xdr:rowOff>51546</xdr:rowOff>
    </xdr:from>
    <xdr:to>
      <xdr:col>35</xdr:col>
      <xdr:colOff>90883</xdr:colOff>
      <xdr:row>10</xdr:row>
      <xdr:rowOff>14004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70CE6C5-9C88-423C-8E73-2328FC885E31}"/>
            </a:ext>
          </a:extLst>
        </xdr:cNvPr>
        <xdr:cNvSpPr/>
      </xdr:nvSpPr>
      <xdr:spPr>
        <a:xfrm>
          <a:off x="10789584" y="1362634"/>
          <a:ext cx="1302799" cy="466723"/>
        </a:xfrm>
        <a:prstGeom prst="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Guru</a:t>
          </a:r>
        </a:p>
      </xdr:txBody>
    </xdr:sp>
    <xdr:clientData/>
  </xdr:twoCellAnchor>
  <xdr:twoCellAnchor>
    <xdr:from>
      <xdr:col>32</xdr:col>
      <xdr:colOff>145677</xdr:colOff>
      <xdr:row>4</xdr:row>
      <xdr:rowOff>31935</xdr:rowOff>
    </xdr:from>
    <xdr:to>
      <xdr:col>35</xdr:col>
      <xdr:colOff>81358</xdr:colOff>
      <xdr:row>6</xdr:row>
      <xdr:rowOff>162482</xdr:rowOff>
    </xdr:to>
    <xdr:sp macro="" textlink="">
      <xdr:nvSpPr>
        <xdr:cNvPr id="7" name="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B2EA52F-AB25-4E03-B7F7-264597D3C65E}"/>
            </a:ext>
          </a:extLst>
        </xdr:cNvPr>
        <xdr:cNvSpPr/>
      </xdr:nvSpPr>
      <xdr:spPr>
        <a:xfrm>
          <a:off x="10780059" y="838759"/>
          <a:ext cx="1302799" cy="466723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211454</xdr:colOff>
      <xdr:row>22</xdr:row>
      <xdr:rowOff>140784</xdr:rowOff>
    </xdr:from>
    <xdr:to>
      <xdr:col>45</xdr:col>
      <xdr:colOff>19050</xdr:colOff>
      <xdr:row>25</xdr:row>
      <xdr:rowOff>57148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4362CE-C1A1-41E6-9F6A-F3A0B9B4C5D3}"/>
            </a:ext>
          </a:extLst>
        </xdr:cNvPr>
        <xdr:cNvSpPr/>
      </xdr:nvSpPr>
      <xdr:spPr>
        <a:xfrm>
          <a:off x="10793729" y="3760284"/>
          <a:ext cx="1293496" cy="468814"/>
        </a:xfrm>
        <a:prstGeom prst="rect">
          <a:avLst/>
        </a:prstGeom>
        <a:ln/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statistik</a:t>
          </a:r>
        </a:p>
      </xdr:txBody>
    </xdr:sp>
    <xdr:clientData/>
  </xdr:twoCellAnchor>
  <xdr:twoCellAnchor>
    <xdr:from>
      <xdr:col>39</xdr:col>
      <xdr:colOff>202152</xdr:colOff>
      <xdr:row>19</xdr:row>
      <xdr:rowOff>152400</xdr:rowOff>
    </xdr:from>
    <xdr:to>
      <xdr:col>45</xdr:col>
      <xdr:colOff>19051</xdr:colOff>
      <xdr:row>22</xdr:row>
      <xdr:rowOff>76198</xdr:rowOff>
    </xdr:to>
    <xdr:sp macro="" textlink="">
      <xdr:nvSpPr>
        <xdr:cNvPr id="3" name="Rectangl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8B876D-D8F5-402D-BF65-45A1F98A5C19}"/>
            </a:ext>
          </a:extLst>
        </xdr:cNvPr>
        <xdr:cNvSpPr/>
      </xdr:nvSpPr>
      <xdr:spPr>
        <a:xfrm>
          <a:off x="10784427" y="3228975"/>
          <a:ext cx="1302799" cy="466723"/>
        </a:xfrm>
        <a:prstGeom prst="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hitung</a:t>
          </a:r>
        </a:p>
      </xdr:txBody>
    </xdr:sp>
    <xdr:clientData/>
  </xdr:twoCellAnchor>
  <xdr:twoCellAnchor>
    <xdr:from>
      <xdr:col>34</xdr:col>
      <xdr:colOff>85725</xdr:colOff>
      <xdr:row>22</xdr:row>
      <xdr:rowOff>142873</xdr:rowOff>
    </xdr:from>
    <xdr:to>
      <xdr:col>39</xdr:col>
      <xdr:colOff>150274</xdr:colOff>
      <xdr:row>25</xdr:row>
      <xdr:rowOff>57146</xdr:rowOff>
    </xdr:to>
    <xdr:sp macro="" textlink="">
      <xdr:nvSpPr>
        <xdr:cNvPr id="4" name="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EDD0B1B-527B-4A69-99BC-943CCFA671E2}"/>
            </a:ext>
          </a:extLst>
        </xdr:cNvPr>
        <xdr:cNvSpPr/>
      </xdr:nvSpPr>
      <xdr:spPr>
        <a:xfrm>
          <a:off x="9429750" y="3762373"/>
          <a:ext cx="1302799" cy="466723"/>
        </a:xfrm>
        <a:prstGeom prst="rect">
          <a:avLst/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Guru</a:t>
          </a:r>
        </a:p>
      </xdr:txBody>
    </xdr:sp>
    <xdr:clientData/>
  </xdr:twoCellAnchor>
  <xdr:twoCellAnchor>
    <xdr:from>
      <xdr:col>34</xdr:col>
      <xdr:colOff>76200</xdr:colOff>
      <xdr:row>19</xdr:row>
      <xdr:rowOff>161923</xdr:rowOff>
    </xdr:from>
    <xdr:to>
      <xdr:col>39</xdr:col>
      <xdr:colOff>140749</xdr:colOff>
      <xdr:row>22</xdr:row>
      <xdr:rowOff>85721</xdr:rowOff>
    </xdr:to>
    <xdr:sp macro="" textlink="">
      <xdr:nvSpPr>
        <xdr:cNvPr id="5" name="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38E4584-E7C5-4CC9-9B89-5A2BA2C38AEC}"/>
            </a:ext>
          </a:extLst>
        </xdr:cNvPr>
        <xdr:cNvSpPr/>
      </xdr:nvSpPr>
      <xdr:spPr>
        <a:xfrm>
          <a:off x="9420225" y="3238498"/>
          <a:ext cx="1302799" cy="466723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wrap="square" lIns="91440" tIns="45720" rIns="91440" bIns="45720">
          <a:noAutofit/>
        </a:bodyPr>
        <a:lstStyle/>
        <a:p>
          <a:pPr algn="ctr"/>
          <a:r>
            <a:rPr 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Home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D348F-9F4C-49FD-9482-2922F7D0796D}">
  <dimension ref="A2:C9"/>
  <sheetViews>
    <sheetView workbookViewId="0">
      <selection activeCell="A9" sqref="A9:C9"/>
    </sheetView>
  </sheetViews>
  <sheetFormatPr defaultRowHeight="12.75" x14ac:dyDescent="0.2"/>
  <cols>
    <col min="1" max="1" width="31.28515625" customWidth="1"/>
    <col min="2" max="2" width="3.7109375" customWidth="1"/>
    <col min="3" max="3" width="30.42578125" bestFit="1" customWidth="1"/>
  </cols>
  <sheetData>
    <row r="2" spans="1:3" s="80" customFormat="1" ht="15.75" customHeight="1" x14ac:dyDescent="0.2">
      <c r="A2" s="80" t="s">
        <v>155</v>
      </c>
      <c r="C2" s="81" t="s">
        <v>207</v>
      </c>
    </row>
    <row r="3" spans="1:3" s="80" customFormat="1" ht="15.75" customHeight="1" x14ac:dyDescent="0.2">
      <c r="A3" s="82" t="s">
        <v>215</v>
      </c>
      <c r="B3" s="82"/>
      <c r="C3" s="83" t="s">
        <v>216</v>
      </c>
    </row>
    <row r="4" spans="1:3" s="80" customFormat="1" ht="15.75" customHeight="1" x14ac:dyDescent="0.2">
      <c r="A4" s="80" t="s">
        <v>156</v>
      </c>
      <c r="C4" s="81" t="s">
        <v>208</v>
      </c>
    </row>
    <row r="5" spans="1:3" s="80" customFormat="1" ht="15.75" customHeight="1" x14ac:dyDescent="0.2">
      <c r="A5" s="82" t="s">
        <v>157</v>
      </c>
      <c r="B5" s="82"/>
      <c r="C5" s="83" t="s">
        <v>209</v>
      </c>
    </row>
    <row r="6" spans="1:3" s="80" customFormat="1" ht="15.75" customHeight="1" x14ac:dyDescent="0.2">
      <c r="A6" s="80" t="s">
        <v>217</v>
      </c>
      <c r="C6" s="81" t="s">
        <v>218</v>
      </c>
    </row>
    <row r="7" spans="1:3" s="80" customFormat="1" ht="15.75" customHeight="1" x14ac:dyDescent="0.2">
      <c r="A7" s="82" t="s">
        <v>158</v>
      </c>
      <c r="B7" s="82"/>
      <c r="C7" s="83" t="s">
        <v>118</v>
      </c>
    </row>
    <row r="8" spans="1:3" s="80" customFormat="1" ht="15.75" customHeight="1" x14ac:dyDescent="0.2">
      <c r="A8" s="80" t="s">
        <v>206</v>
      </c>
      <c r="C8" s="81" t="s">
        <v>210</v>
      </c>
    </row>
    <row r="9" spans="1:3" s="80" customFormat="1" ht="15.75" customHeight="1" x14ac:dyDescent="0.2">
      <c r="A9" s="82"/>
      <c r="B9" s="82"/>
      <c r="C9" s="84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5"/>
  <sheetViews>
    <sheetView view="pageBreakPreview" zoomScaleNormal="55" zoomScaleSheetLayoutView="100" workbookViewId="0">
      <pane xSplit="4" ySplit="6" topLeftCell="E18" activePane="bottomRight" state="frozen"/>
      <selection pane="topRight" activeCell="E1" sqref="E1"/>
      <selection pane="bottomLeft" activeCell="A7" sqref="A7"/>
      <selection pane="bottomRight" activeCell="K37" sqref="K37"/>
    </sheetView>
  </sheetViews>
  <sheetFormatPr defaultRowHeight="12.75" x14ac:dyDescent="0.2"/>
  <cols>
    <col min="1" max="1" width="4" style="35" customWidth="1"/>
    <col min="2" max="2" width="27.7109375" style="35" customWidth="1"/>
    <col min="3" max="3" width="4.5703125" style="35" customWidth="1"/>
    <col min="4" max="4" width="10.28515625" style="35" customWidth="1"/>
    <col min="5" max="5" width="18.7109375" style="35" customWidth="1"/>
    <col min="6" max="6" width="7.42578125" style="35" customWidth="1"/>
    <col min="7" max="7" width="12.28515625" style="35" customWidth="1"/>
    <col min="8" max="8" width="16.7109375" style="35" customWidth="1"/>
    <col min="9" max="9" width="8.140625" style="35" customWidth="1"/>
    <col min="10" max="10" width="9.140625" style="35"/>
    <col min="11" max="11" width="18" style="35" customWidth="1"/>
    <col min="12" max="14" width="3.140625" style="35" customWidth="1"/>
    <col min="15" max="15" width="5" style="35" bestFit="1" customWidth="1"/>
    <col min="16" max="16" width="7.28515625" style="35" customWidth="1"/>
    <col min="17" max="16384" width="9.140625" style="35"/>
  </cols>
  <sheetData>
    <row r="1" spans="1:16" ht="20.100000000000001" customHeight="1" x14ac:dyDescent="0.2">
      <c r="A1" s="176" t="str">
        <f>"DATA GURU &amp; PEGAWAI "&amp;HOME!C2</f>
        <v>DATA GURU &amp; PEGAWAI MI NURUL ISLAM LABRUK KIDUL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</row>
    <row r="2" spans="1:16" ht="20.100000000000001" customHeight="1" x14ac:dyDescent="0.2">
      <c r="A2" s="176" t="str">
        <f>HOME!A4&amp;" "&amp;HOME!C4&amp;" "&amp;HOME!A5&amp;" "&amp;HOME!C5&amp;" "&amp;HOME!A6&amp;" "&amp;HOME!C6</f>
        <v>DESA LABRUK KIDUL KECAMATAN SUMBERSUKO KABUPATEN LUMAJANG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</row>
    <row r="3" spans="1:16" ht="20.100000000000001" customHeight="1" x14ac:dyDescent="0.2">
      <c r="A3" s="176" t="str">
        <f>HOME!A8&amp;" "&amp;HOME!C8</f>
        <v>TAHUN PELAJARAN 2019/2020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</row>
    <row r="4" spans="1:16" ht="8.25" customHeight="1" thickBot="1" x14ac:dyDescent="0.25">
      <c r="A4" s="20"/>
      <c r="B4" s="21"/>
      <c r="C4" s="21"/>
      <c r="D4" s="22"/>
      <c r="E4" s="22"/>
      <c r="F4" s="21"/>
      <c r="G4" s="21"/>
      <c r="H4" s="21"/>
      <c r="I4" s="21"/>
      <c r="J4" s="21"/>
      <c r="K4" s="21"/>
      <c r="L4" s="21"/>
    </row>
    <row r="5" spans="1:16" s="36" customFormat="1" ht="13.5" customHeight="1" x14ac:dyDescent="0.2">
      <c r="A5" s="177" t="s">
        <v>56</v>
      </c>
      <c r="B5" s="73" t="s">
        <v>57</v>
      </c>
      <c r="C5" s="174" t="s">
        <v>58</v>
      </c>
      <c r="D5" s="179" t="s">
        <v>59</v>
      </c>
      <c r="E5" s="180"/>
      <c r="F5" s="73" t="s">
        <v>60</v>
      </c>
      <c r="G5" s="73" t="s">
        <v>61</v>
      </c>
      <c r="H5" s="183" t="s">
        <v>62</v>
      </c>
      <c r="I5" s="185" t="s">
        <v>63</v>
      </c>
      <c r="J5" s="185"/>
      <c r="K5" s="174" t="s">
        <v>64</v>
      </c>
      <c r="L5" s="185" t="s">
        <v>77</v>
      </c>
      <c r="M5" s="185"/>
      <c r="N5" s="185"/>
      <c r="O5" s="185"/>
      <c r="P5" s="174" t="s">
        <v>81</v>
      </c>
    </row>
    <row r="6" spans="1:16" s="36" customFormat="1" ht="21.75" customHeight="1" thickBot="1" x14ac:dyDescent="0.25">
      <c r="A6" s="178"/>
      <c r="B6" s="74" t="s">
        <v>65</v>
      </c>
      <c r="C6" s="175"/>
      <c r="D6" s="181"/>
      <c r="E6" s="182"/>
      <c r="F6" s="74" t="s">
        <v>66</v>
      </c>
      <c r="G6" s="74" t="s">
        <v>5</v>
      </c>
      <c r="H6" s="184"/>
      <c r="I6" s="44" t="s">
        <v>67</v>
      </c>
      <c r="J6" s="74" t="s">
        <v>68</v>
      </c>
      <c r="K6" s="175"/>
      <c r="L6" s="33" t="s">
        <v>78</v>
      </c>
      <c r="M6" s="33" t="s">
        <v>79</v>
      </c>
      <c r="N6" s="33" t="s">
        <v>80</v>
      </c>
      <c r="O6" s="33" t="s">
        <v>75</v>
      </c>
      <c r="P6" s="175"/>
    </row>
    <row r="7" spans="1:16" ht="12.95" customHeight="1" x14ac:dyDescent="0.2">
      <c r="A7" s="23">
        <v>1</v>
      </c>
      <c r="B7" s="67" t="s">
        <v>119</v>
      </c>
      <c r="C7" s="68" t="s">
        <v>13</v>
      </c>
      <c r="D7" s="69" t="s">
        <v>133</v>
      </c>
      <c r="E7" s="71">
        <v>27103</v>
      </c>
      <c r="F7" s="68" t="s">
        <v>135</v>
      </c>
      <c r="G7" s="72">
        <v>35652</v>
      </c>
      <c r="H7" s="61" t="s">
        <v>173</v>
      </c>
      <c r="I7" s="68" t="s">
        <v>139</v>
      </c>
      <c r="J7" s="68" t="s">
        <v>143</v>
      </c>
      <c r="K7" s="68" t="s">
        <v>151</v>
      </c>
      <c r="L7" s="40">
        <v>0</v>
      </c>
      <c r="M7" s="40">
        <v>0</v>
      </c>
      <c r="N7" s="40">
        <v>0</v>
      </c>
      <c r="O7" s="40">
        <f>SUM(L7:N7)</f>
        <v>0</v>
      </c>
      <c r="P7" s="40" t="s">
        <v>70</v>
      </c>
    </row>
    <row r="8" spans="1:16" ht="12.95" customHeight="1" x14ac:dyDescent="0.2">
      <c r="A8" s="24">
        <v>2</v>
      </c>
      <c r="B8" s="62" t="s">
        <v>120</v>
      </c>
      <c r="C8" s="61" t="s">
        <v>13</v>
      </c>
      <c r="D8" s="63" t="s">
        <v>133</v>
      </c>
      <c r="E8" s="64">
        <v>24281</v>
      </c>
      <c r="F8" s="61" t="s">
        <v>135</v>
      </c>
      <c r="G8" s="65">
        <v>33428</v>
      </c>
      <c r="H8" s="61" t="s">
        <v>174</v>
      </c>
      <c r="I8" s="61" t="s">
        <v>140</v>
      </c>
      <c r="J8" s="61" t="s">
        <v>144</v>
      </c>
      <c r="K8" s="61" t="s">
        <v>152</v>
      </c>
      <c r="L8" s="31">
        <v>0</v>
      </c>
      <c r="M8" s="31">
        <v>0</v>
      </c>
      <c r="N8" s="31">
        <v>0</v>
      </c>
      <c r="O8" s="31">
        <f t="shared" ref="O8:O28" si="0">SUM(L8:N8)</f>
        <v>0</v>
      </c>
      <c r="P8" s="31" t="s">
        <v>70</v>
      </c>
    </row>
    <row r="9" spans="1:16" ht="12.95" customHeight="1" x14ac:dyDescent="0.2">
      <c r="A9" s="24">
        <v>3</v>
      </c>
      <c r="B9" s="62" t="s">
        <v>121</v>
      </c>
      <c r="C9" s="61" t="s">
        <v>14</v>
      </c>
      <c r="D9" s="63" t="s">
        <v>133</v>
      </c>
      <c r="E9" s="64">
        <v>23632</v>
      </c>
      <c r="F9" s="61" t="s">
        <v>135</v>
      </c>
      <c r="G9" s="65">
        <v>33798</v>
      </c>
      <c r="H9" s="61" t="s">
        <v>175</v>
      </c>
      <c r="I9" s="61" t="s">
        <v>139</v>
      </c>
      <c r="J9" s="61" t="s">
        <v>143</v>
      </c>
      <c r="K9" s="61" t="s">
        <v>152</v>
      </c>
      <c r="L9" s="31">
        <v>0</v>
      </c>
      <c r="M9" s="31">
        <v>0</v>
      </c>
      <c r="N9" s="31">
        <v>0</v>
      </c>
      <c r="O9" s="31">
        <f t="shared" si="0"/>
        <v>0</v>
      </c>
      <c r="P9" s="31" t="s">
        <v>70</v>
      </c>
    </row>
    <row r="10" spans="1:16" ht="12.95" customHeight="1" x14ac:dyDescent="0.2">
      <c r="A10" s="24">
        <v>4</v>
      </c>
      <c r="B10" s="62" t="s">
        <v>122</v>
      </c>
      <c r="C10" s="61" t="s">
        <v>14</v>
      </c>
      <c r="D10" s="70" t="s">
        <v>133</v>
      </c>
      <c r="E10" s="64">
        <v>28959</v>
      </c>
      <c r="F10" s="61" t="s">
        <v>135</v>
      </c>
      <c r="G10" s="65">
        <v>36380</v>
      </c>
      <c r="H10" s="61" t="s">
        <v>176</v>
      </c>
      <c r="I10" s="61" t="s">
        <v>139</v>
      </c>
      <c r="J10" s="61" t="s">
        <v>143</v>
      </c>
      <c r="K10" s="61" t="s">
        <v>152</v>
      </c>
      <c r="L10" s="31">
        <v>0</v>
      </c>
      <c r="M10" s="31">
        <v>0</v>
      </c>
      <c r="N10" s="31">
        <v>0</v>
      </c>
      <c r="O10" s="31">
        <f t="shared" si="0"/>
        <v>0</v>
      </c>
      <c r="P10" s="31" t="s">
        <v>70</v>
      </c>
    </row>
    <row r="11" spans="1:16" ht="12.95" customHeight="1" x14ac:dyDescent="0.2">
      <c r="A11" s="24">
        <v>5</v>
      </c>
      <c r="B11" s="62" t="s">
        <v>159</v>
      </c>
      <c r="C11" s="61" t="s">
        <v>14</v>
      </c>
      <c r="D11" s="70" t="s">
        <v>133</v>
      </c>
      <c r="E11" s="64">
        <v>28230</v>
      </c>
      <c r="F11" s="61" t="s">
        <v>135</v>
      </c>
      <c r="G11" s="65">
        <v>36589</v>
      </c>
      <c r="H11" s="61" t="s">
        <v>177</v>
      </c>
      <c r="I11" s="61" t="s">
        <v>139</v>
      </c>
      <c r="J11" s="61" t="s">
        <v>143</v>
      </c>
      <c r="K11" s="61" t="s">
        <v>152</v>
      </c>
      <c r="L11" s="31">
        <v>0</v>
      </c>
      <c r="M11" s="31">
        <v>0</v>
      </c>
      <c r="N11" s="31">
        <v>0</v>
      </c>
      <c r="O11" s="31">
        <f t="shared" si="0"/>
        <v>0</v>
      </c>
      <c r="P11" s="31" t="s">
        <v>70</v>
      </c>
    </row>
    <row r="12" spans="1:16" ht="12.95" customHeight="1" x14ac:dyDescent="0.2">
      <c r="A12" s="24">
        <v>6</v>
      </c>
      <c r="B12" s="62" t="s">
        <v>123</v>
      </c>
      <c r="C12" s="61" t="s">
        <v>14</v>
      </c>
      <c r="D12" s="70" t="s">
        <v>133</v>
      </c>
      <c r="E12" s="64">
        <v>25114</v>
      </c>
      <c r="F12" s="61" t="s">
        <v>135</v>
      </c>
      <c r="G12" s="65">
        <v>38353</v>
      </c>
      <c r="H12" s="61" t="s">
        <v>178</v>
      </c>
      <c r="I12" s="61" t="s">
        <v>139</v>
      </c>
      <c r="J12" s="61" t="s">
        <v>143</v>
      </c>
      <c r="K12" s="61" t="s">
        <v>152</v>
      </c>
      <c r="L12" s="31">
        <v>0</v>
      </c>
      <c r="M12" s="31">
        <v>0</v>
      </c>
      <c r="N12" s="31">
        <v>0</v>
      </c>
      <c r="O12" s="31">
        <f t="shared" si="0"/>
        <v>0</v>
      </c>
      <c r="P12" s="31" t="s">
        <v>70</v>
      </c>
    </row>
    <row r="13" spans="1:16" ht="12.95" customHeight="1" x14ac:dyDescent="0.2">
      <c r="A13" s="24">
        <v>7</v>
      </c>
      <c r="B13" s="62" t="s">
        <v>124</v>
      </c>
      <c r="C13" s="61" t="s">
        <v>13</v>
      </c>
      <c r="D13" s="63" t="s">
        <v>133</v>
      </c>
      <c r="E13" s="64">
        <v>28613</v>
      </c>
      <c r="F13" s="61" t="s">
        <v>135</v>
      </c>
      <c r="G13" s="65">
        <v>38353</v>
      </c>
      <c r="H13" s="61" t="s">
        <v>178</v>
      </c>
      <c r="I13" s="61" t="s">
        <v>139</v>
      </c>
      <c r="J13" s="61" t="s">
        <v>143</v>
      </c>
      <c r="K13" s="61" t="s">
        <v>152</v>
      </c>
      <c r="L13" s="31">
        <v>0</v>
      </c>
      <c r="M13" s="31">
        <v>0</v>
      </c>
      <c r="N13" s="31">
        <v>0</v>
      </c>
      <c r="O13" s="31">
        <f t="shared" si="0"/>
        <v>0</v>
      </c>
      <c r="P13" s="31" t="s">
        <v>70</v>
      </c>
    </row>
    <row r="14" spans="1:16" ht="12.95" customHeight="1" x14ac:dyDescent="0.2">
      <c r="A14" s="24">
        <v>8</v>
      </c>
      <c r="B14" s="62" t="s">
        <v>125</v>
      </c>
      <c r="C14" s="61" t="s">
        <v>14</v>
      </c>
      <c r="D14" s="70" t="s">
        <v>133</v>
      </c>
      <c r="E14" s="64">
        <v>31709</v>
      </c>
      <c r="F14" s="61" t="s">
        <v>135</v>
      </c>
      <c r="G14" s="65">
        <v>38811</v>
      </c>
      <c r="H14" s="61" t="s">
        <v>179</v>
      </c>
      <c r="I14" s="61" t="s">
        <v>139</v>
      </c>
      <c r="J14" s="61" t="s">
        <v>143</v>
      </c>
      <c r="K14" s="61" t="s">
        <v>152</v>
      </c>
      <c r="L14" s="31">
        <v>0</v>
      </c>
      <c r="M14" s="31">
        <v>0</v>
      </c>
      <c r="N14" s="31">
        <v>0</v>
      </c>
      <c r="O14" s="31">
        <f t="shared" si="0"/>
        <v>0</v>
      </c>
      <c r="P14" s="31" t="s">
        <v>70</v>
      </c>
    </row>
    <row r="15" spans="1:16" ht="12.95" customHeight="1" x14ac:dyDescent="0.2">
      <c r="A15" s="24">
        <v>9</v>
      </c>
      <c r="B15" s="62" t="s">
        <v>126</v>
      </c>
      <c r="C15" s="61" t="s">
        <v>13</v>
      </c>
      <c r="D15" s="63" t="s">
        <v>133</v>
      </c>
      <c r="E15" s="64">
        <v>28260</v>
      </c>
      <c r="F15" s="61" t="s">
        <v>135</v>
      </c>
      <c r="G15" s="65">
        <v>39128</v>
      </c>
      <c r="H15" s="61" t="s">
        <v>180</v>
      </c>
      <c r="I15" s="61" t="s">
        <v>139</v>
      </c>
      <c r="J15" s="61" t="s">
        <v>145</v>
      </c>
      <c r="K15" s="61" t="s">
        <v>202</v>
      </c>
      <c r="L15" s="31">
        <v>0</v>
      </c>
      <c r="M15" s="31">
        <v>0</v>
      </c>
      <c r="N15" s="31">
        <v>0</v>
      </c>
      <c r="O15" s="31">
        <f t="shared" si="0"/>
        <v>0</v>
      </c>
      <c r="P15" s="31" t="s">
        <v>70</v>
      </c>
    </row>
    <row r="16" spans="1:16" ht="12.95" customHeight="1" x14ac:dyDescent="0.2">
      <c r="A16" s="24">
        <v>10</v>
      </c>
      <c r="B16" s="62" t="s">
        <v>127</v>
      </c>
      <c r="C16" s="61" t="s">
        <v>13</v>
      </c>
      <c r="D16" s="63" t="s">
        <v>133</v>
      </c>
      <c r="E16" s="64">
        <v>31845</v>
      </c>
      <c r="F16" s="61" t="s">
        <v>135</v>
      </c>
      <c r="G16" s="65">
        <v>39298</v>
      </c>
      <c r="H16" s="61" t="s">
        <v>181</v>
      </c>
      <c r="I16" s="61" t="s">
        <v>139</v>
      </c>
      <c r="J16" s="61" t="s">
        <v>146</v>
      </c>
      <c r="K16" s="61" t="s">
        <v>152</v>
      </c>
      <c r="L16" s="31">
        <v>0</v>
      </c>
      <c r="M16" s="31">
        <v>0</v>
      </c>
      <c r="N16" s="31">
        <v>0</v>
      </c>
      <c r="O16" s="31">
        <f t="shared" si="0"/>
        <v>0</v>
      </c>
      <c r="P16" s="31" t="s">
        <v>70</v>
      </c>
    </row>
    <row r="17" spans="1:16" ht="12.95" customHeight="1" x14ac:dyDescent="0.2">
      <c r="A17" s="24">
        <v>11</v>
      </c>
      <c r="B17" s="62" t="s">
        <v>128</v>
      </c>
      <c r="C17" s="61" t="s">
        <v>13</v>
      </c>
      <c r="D17" s="63" t="s">
        <v>134</v>
      </c>
      <c r="E17" s="64">
        <v>27629</v>
      </c>
      <c r="F17" s="61" t="s">
        <v>135</v>
      </c>
      <c r="G17" s="65">
        <v>39348</v>
      </c>
      <c r="H17" s="61" t="s">
        <v>182</v>
      </c>
      <c r="I17" s="61" t="s">
        <v>139</v>
      </c>
      <c r="J17" s="61" t="s">
        <v>147</v>
      </c>
      <c r="K17" s="61" t="s">
        <v>152</v>
      </c>
      <c r="L17" s="31">
        <v>0</v>
      </c>
      <c r="M17" s="31">
        <v>0</v>
      </c>
      <c r="N17" s="31">
        <v>0</v>
      </c>
      <c r="O17" s="31">
        <f t="shared" si="0"/>
        <v>0</v>
      </c>
      <c r="P17" s="31" t="s">
        <v>70</v>
      </c>
    </row>
    <row r="18" spans="1:16" ht="12.95" customHeight="1" x14ac:dyDescent="0.2">
      <c r="A18" s="24">
        <v>12</v>
      </c>
      <c r="B18" s="62" t="s">
        <v>129</v>
      </c>
      <c r="C18" s="61" t="s">
        <v>14</v>
      </c>
      <c r="D18" s="63" t="s">
        <v>133</v>
      </c>
      <c r="E18" s="64">
        <v>32988</v>
      </c>
      <c r="F18" s="61" t="s">
        <v>135</v>
      </c>
      <c r="G18" s="65">
        <v>39613</v>
      </c>
      <c r="H18" s="61" t="s">
        <v>183</v>
      </c>
      <c r="I18" s="61" t="s">
        <v>139</v>
      </c>
      <c r="J18" s="61" t="s">
        <v>148</v>
      </c>
      <c r="K18" s="61" t="s">
        <v>152</v>
      </c>
      <c r="L18" s="31">
        <v>0</v>
      </c>
      <c r="M18" s="31">
        <v>0</v>
      </c>
      <c r="N18" s="31">
        <v>0</v>
      </c>
      <c r="O18" s="31">
        <f t="shared" si="0"/>
        <v>0</v>
      </c>
      <c r="P18" s="31" t="s">
        <v>70</v>
      </c>
    </row>
    <row r="19" spans="1:16" ht="12.95" customHeight="1" x14ac:dyDescent="0.2">
      <c r="A19" s="24">
        <v>13</v>
      </c>
      <c r="B19" s="62" t="s">
        <v>160</v>
      </c>
      <c r="C19" s="61" t="s">
        <v>14</v>
      </c>
      <c r="D19" s="63" t="s">
        <v>133</v>
      </c>
      <c r="E19" s="64">
        <v>27292</v>
      </c>
      <c r="F19" s="61" t="s">
        <v>135</v>
      </c>
      <c r="G19" s="65">
        <v>39722</v>
      </c>
      <c r="H19" s="61" t="s">
        <v>184</v>
      </c>
      <c r="I19" s="61" t="s">
        <v>139</v>
      </c>
      <c r="J19" s="61" t="s">
        <v>149</v>
      </c>
      <c r="K19" s="61" t="s">
        <v>152</v>
      </c>
      <c r="L19" s="31">
        <v>0</v>
      </c>
      <c r="M19" s="31">
        <v>0</v>
      </c>
      <c r="N19" s="31">
        <v>0</v>
      </c>
      <c r="O19" s="31">
        <f t="shared" si="0"/>
        <v>0</v>
      </c>
      <c r="P19" s="31" t="s">
        <v>70</v>
      </c>
    </row>
    <row r="20" spans="1:16" ht="12.95" customHeight="1" x14ac:dyDescent="0.2">
      <c r="A20" s="24">
        <v>14</v>
      </c>
      <c r="B20" s="62" t="s">
        <v>130</v>
      </c>
      <c r="C20" s="61" t="s">
        <v>14</v>
      </c>
      <c r="D20" s="63" t="s">
        <v>133</v>
      </c>
      <c r="E20" s="64">
        <v>32029</v>
      </c>
      <c r="F20" s="61" t="s">
        <v>135</v>
      </c>
      <c r="G20" s="65">
        <v>40087</v>
      </c>
      <c r="H20" s="61" t="s">
        <v>185</v>
      </c>
      <c r="I20" s="61" t="s">
        <v>139</v>
      </c>
      <c r="J20" s="61" t="s">
        <v>146</v>
      </c>
      <c r="K20" s="61" t="s">
        <v>203</v>
      </c>
      <c r="L20" s="31">
        <v>0</v>
      </c>
      <c r="M20" s="31">
        <v>0</v>
      </c>
      <c r="N20" s="31">
        <v>0</v>
      </c>
      <c r="O20" s="31">
        <f t="shared" si="0"/>
        <v>0</v>
      </c>
      <c r="P20" s="31" t="s">
        <v>70</v>
      </c>
    </row>
    <row r="21" spans="1:16" ht="12.95" customHeight="1" x14ac:dyDescent="0.2">
      <c r="A21" s="24">
        <v>15</v>
      </c>
      <c r="B21" s="62" t="s">
        <v>131</v>
      </c>
      <c r="C21" s="61" t="s">
        <v>14</v>
      </c>
      <c r="D21" s="63" t="s">
        <v>133</v>
      </c>
      <c r="E21" s="64">
        <v>27703</v>
      </c>
      <c r="F21" s="61" t="s">
        <v>136</v>
      </c>
      <c r="G21" s="65">
        <v>40360</v>
      </c>
      <c r="H21" s="61" t="s">
        <v>186</v>
      </c>
      <c r="I21" s="61" t="s">
        <v>141</v>
      </c>
      <c r="J21" s="61" t="s">
        <v>150</v>
      </c>
      <c r="K21" s="61" t="s">
        <v>152</v>
      </c>
      <c r="L21" s="31">
        <v>0</v>
      </c>
      <c r="M21" s="31">
        <v>0</v>
      </c>
      <c r="N21" s="31">
        <v>0</v>
      </c>
      <c r="O21" s="31">
        <f t="shared" si="0"/>
        <v>0</v>
      </c>
      <c r="P21" s="31" t="s">
        <v>70</v>
      </c>
    </row>
    <row r="22" spans="1:16" ht="12.95" customHeight="1" x14ac:dyDescent="0.2">
      <c r="A22" s="24">
        <v>16</v>
      </c>
      <c r="B22" s="62" t="s">
        <v>161</v>
      </c>
      <c r="C22" s="61" t="s">
        <v>13</v>
      </c>
      <c r="D22" s="63" t="s">
        <v>133</v>
      </c>
      <c r="E22" s="64">
        <v>33203</v>
      </c>
      <c r="F22" s="61" t="s">
        <v>137</v>
      </c>
      <c r="G22" s="65">
        <v>40664</v>
      </c>
      <c r="H22" s="61" t="s">
        <v>187</v>
      </c>
      <c r="I22" s="61" t="s">
        <v>139</v>
      </c>
      <c r="J22" s="61" t="s">
        <v>146</v>
      </c>
      <c r="K22" s="61" t="s">
        <v>152</v>
      </c>
      <c r="L22" s="31">
        <v>0</v>
      </c>
      <c r="M22" s="31">
        <v>0</v>
      </c>
      <c r="N22" s="31">
        <v>0</v>
      </c>
      <c r="O22" s="31">
        <f t="shared" si="0"/>
        <v>0</v>
      </c>
      <c r="P22" s="31" t="s">
        <v>70</v>
      </c>
    </row>
    <row r="23" spans="1:16" ht="12.95" customHeight="1" x14ac:dyDescent="0.2">
      <c r="A23" s="24">
        <v>17</v>
      </c>
      <c r="B23" s="62" t="s">
        <v>132</v>
      </c>
      <c r="C23" s="61" t="s">
        <v>14</v>
      </c>
      <c r="D23" s="63" t="s">
        <v>133</v>
      </c>
      <c r="E23" s="64">
        <v>32066</v>
      </c>
      <c r="F23" s="61" t="s">
        <v>137</v>
      </c>
      <c r="G23" s="65">
        <v>40737</v>
      </c>
      <c r="H23" s="61" t="s">
        <v>188</v>
      </c>
      <c r="I23" s="61" t="s">
        <v>139</v>
      </c>
      <c r="J23" s="61" t="s">
        <v>143</v>
      </c>
      <c r="K23" s="61" t="s">
        <v>152</v>
      </c>
      <c r="L23" s="31">
        <v>0</v>
      </c>
      <c r="M23" s="31">
        <v>0</v>
      </c>
      <c r="N23" s="31">
        <v>0</v>
      </c>
      <c r="O23" s="31">
        <f t="shared" si="0"/>
        <v>0</v>
      </c>
      <c r="P23" s="31" t="s">
        <v>70</v>
      </c>
    </row>
    <row r="24" spans="1:16" ht="12.95" customHeight="1" x14ac:dyDescent="0.2">
      <c r="A24" s="24">
        <v>18</v>
      </c>
      <c r="B24" s="62" t="s">
        <v>162</v>
      </c>
      <c r="C24" s="61" t="s">
        <v>14</v>
      </c>
      <c r="D24" s="63" t="s">
        <v>133</v>
      </c>
      <c r="E24" s="64">
        <v>33797</v>
      </c>
      <c r="F24" s="61" t="s">
        <v>135</v>
      </c>
      <c r="G24" s="65">
        <v>40737</v>
      </c>
      <c r="H24" s="61" t="s">
        <v>188</v>
      </c>
      <c r="I24" s="61" t="s">
        <v>141</v>
      </c>
      <c r="J24" s="61" t="s">
        <v>143</v>
      </c>
      <c r="K24" s="61" t="s">
        <v>152</v>
      </c>
      <c r="L24" s="31">
        <v>0</v>
      </c>
      <c r="M24" s="31">
        <v>0</v>
      </c>
      <c r="N24" s="31">
        <v>0</v>
      </c>
      <c r="O24" s="31">
        <f t="shared" si="0"/>
        <v>0</v>
      </c>
      <c r="P24" s="31" t="s">
        <v>70</v>
      </c>
    </row>
    <row r="25" spans="1:16" ht="12.95" customHeight="1" x14ac:dyDescent="0.2">
      <c r="A25" s="24">
        <v>19</v>
      </c>
      <c r="B25" s="62" t="s">
        <v>163</v>
      </c>
      <c r="C25" s="61" t="s">
        <v>14</v>
      </c>
      <c r="D25" s="63" t="s">
        <v>133</v>
      </c>
      <c r="E25" s="64">
        <v>28898</v>
      </c>
      <c r="F25" s="61" t="s">
        <v>153</v>
      </c>
      <c r="G25" s="65">
        <v>42552</v>
      </c>
      <c r="H25" s="61" t="s">
        <v>189</v>
      </c>
      <c r="I25" s="61" t="s">
        <v>141</v>
      </c>
      <c r="J25" s="61" t="s">
        <v>196</v>
      </c>
      <c r="K25" s="61" t="s">
        <v>152</v>
      </c>
      <c r="L25" s="31">
        <v>0</v>
      </c>
      <c r="M25" s="31">
        <v>0</v>
      </c>
      <c r="N25" s="31">
        <v>0</v>
      </c>
      <c r="O25" s="31">
        <f t="shared" si="0"/>
        <v>0</v>
      </c>
      <c r="P25" s="31" t="s">
        <v>70</v>
      </c>
    </row>
    <row r="26" spans="1:16" ht="12.95" customHeight="1" x14ac:dyDescent="0.2">
      <c r="A26" s="24">
        <v>20</v>
      </c>
      <c r="B26" s="62" t="s">
        <v>164</v>
      </c>
      <c r="C26" s="61" t="s">
        <v>14</v>
      </c>
      <c r="D26" s="63" t="s">
        <v>133</v>
      </c>
      <c r="E26" s="64">
        <v>30911</v>
      </c>
      <c r="F26" s="61" t="s">
        <v>135</v>
      </c>
      <c r="G26" s="65">
        <v>43297</v>
      </c>
      <c r="H26" s="61" t="s">
        <v>190</v>
      </c>
      <c r="I26" s="61" t="s">
        <v>193</v>
      </c>
      <c r="J26" s="61" t="s">
        <v>197</v>
      </c>
      <c r="K26" s="61" t="s">
        <v>152</v>
      </c>
      <c r="L26" s="31">
        <v>0</v>
      </c>
      <c r="M26" s="31">
        <v>0</v>
      </c>
      <c r="N26" s="31">
        <v>0</v>
      </c>
      <c r="O26" s="31">
        <f t="shared" si="0"/>
        <v>0</v>
      </c>
      <c r="P26" s="31" t="s">
        <v>70</v>
      </c>
    </row>
    <row r="27" spans="1:16" ht="12.95" customHeight="1" x14ac:dyDescent="0.2">
      <c r="A27" s="24">
        <v>21</v>
      </c>
      <c r="B27" s="62" t="s">
        <v>165</v>
      </c>
      <c r="C27" s="61" t="s">
        <v>14</v>
      </c>
      <c r="D27" s="63" t="s">
        <v>133</v>
      </c>
      <c r="E27" s="64">
        <v>31774</v>
      </c>
      <c r="F27" s="61" t="s">
        <v>135</v>
      </c>
      <c r="G27" s="65">
        <v>43297</v>
      </c>
      <c r="H27" s="61" t="s">
        <v>190</v>
      </c>
      <c r="I27" s="61" t="s">
        <v>194</v>
      </c>
      <c r="J27" s="61" t="s">
        <v>198</v>
      </c>
      <c r="K27" s="61" t="s">
        <v>152</v>
      </c>
      <c r="L27" s="31">
        <v>0</v>
      </c>
      <c r="M27" s="31">
        <v>0</v>
      </c>
      <c r="N27" s="31">
        <v>0</v>
      </c>
      <c r="O27" s="31">
        <f t="shared" si="0"/>
        <v>0</v>
      </c>
      <c r="P27" s="31" t="s">
        <v>70</v>
      </c>
    </row>
    <row r="28" spans="1:16" ht="12.95" customHeight="1" x14ac:dyDescent="0.2">
      <c r="A28" s="24">
        <v>22</v>
      </c>
      <c r="B28" s="45" t="s">
        <v>166</v>
      </c>
      <c r="C28" s="46" t="s">
        <v>14</v>
      </c>
      <c r="D28" s="47" t="s">
        <v>133</v>
      </c>
      <c r="E28" s="48">
        <v>32143</v>
      </c>
      <c r="F28" s="46" t="s">
        <v>135</v>
      </c>
      <c r="G28" s="65">
        <v>43297</v>
      </c>
      <c r="H28" s="61" t="s">
        <v>190</v>
      </c>
      <c r="I28" s="46" t="s">
        <v>194</v>
      </c>
      <c r="J28" s="46" t="s">
        <v>148</v>
      </c>
      <c r="K28" s="50" t="s">
        <v>152</v>
      </c>
      <c r="L28" s="31">
        <v>0</v>
      </c>
      <c r="M28" s="31">
        <v>0</v>
      </c>
      <c r="N28" s="31">
        <v>0</v>
      </c>
      <c r="O28" s="31">
        <f t="shared" si="0"/>
        <v>0</v>
      </c>
      <c r="P28" s="31" t="s">
        <v>70</v>
      </c>
    </row>
    <row r="29" spans="1:16" ht="12.95" customHeight="1" x14ac:dyDescent="0.2">
      <c r="A29" s="24">
        <v>23</v>
      </c>
      <c r="B29" s="45" t="s">
        <v>167</v>
      </c>
      <c r="C29" s="46" t="s">
        <v>14</v>
      </c>
      <c r="D29" s="47" t="s">
        <v>133</v>
      </c>
      <c r="E29" s="48">
        <v>34905</v>
      </c>
      <c r="F29" s="46" t="s">
        <v>135</v>
      </c>
      <c r="G29" s="65">
        <v>43297</v>
      </c>
      <c r="H29" s="79" t="s">
        <v>190</v>
      </c>
      <c r="I29" s="46" t="s">
        <v>194</v>
      </c>
      <c r="J29" s="46" t="s">
        <v>143</v>
      </c>
      <c r="K29" s="50" t="s">
        <v>152</v>
      </c>
      <c r="L29" s="31">
        <v>0</v>
      </c>
      <c r="M29" s="31">
        <v>0</v>
      </c>
      <c r="N29" s="31">
        <v>0</v>
      </c>
      <c r="O29" s="31">
        <f t="shared" ref="O29:O33" si="1">SUM(L29:N29)</f>
        <v>0</v>
      </c>
      <c r="P29" s="31" t="s">
        <v>70</v>
      </c>
    </row>
    <row r="30" spans="1:16" ht="12.95" customHeight="1" x14ac:dyDescent="0.2">
      <c r="A30" s="24">
        <v>24</v>
      </c>
      <c r="B30" s="45" t="s">
        <v>168</v>
      </c>
      <c r="C30" s="46" t="s">
        <v>14</v>
      </c>
      <c r="D30" s="47" t="s">
        <v>172</v>
      </c>
      <c r="E30" s="48">
        <v>31749</v>
      </c>
      <c r="F30" s="46" t="s">
        <v>135</v>
      </c>
      <c r="G30" s="65">
        <v>43313</v>
      </c>
      <c r="H30" s="79" t="s">
        <v>191</v>
      </c>
      <c r="I30" s="46" t="s">
        <v>195</v>
      </c>
      <c r="J30" s="46" t="s">
        <v>199</v>
      </c>
      <c r="K30" s="50" t="s">
        <v>204</v>
      </c>
      <c r="L30" s="31">
        <v>0</v>
      </c>
      <c r="M30" s="31">
        <v>0</v>
      </c>
      <c r="N30" s="31">
        <v>0</v>
      </c>
      <c r="O30" s="31">
        <f t="shared" si="1"/>
        <v>0</v>
      </c>
      <c r="P30" s="31" t="s">
        <v>70</v>
      </c>
    </row>
    <row r="31" spans="1:16" ht="12.95" customHeight="1" x14ac:dyDescent="0.2">
      <c r="A31" s="24">
        <v>25</v>
      </c>
      <c r="B31" s="45" t="s">
        <v>169</v>
      </c>
      <c r="C31" s="46" t="s">
        <v>14</v>
      </c>
      <c r="D31" s="47" t="s">
        <v>133</v>
      </c>
      <c r="E31" s="48">
        <v>33307</v>
      </c>
      <c r="F31" s="46" t="s">
        <v>137</v>
      </c>
      <c r="G31" s="65">
        <v>42948</v>
      </c>
      <c r="H31" s="79" t="s">
        <v>192</v>
      </c>
      <c r="I31" s="46" t="s">
        <v>139</v>
      </c>
      <c r="J31" s="46" t="s">
        <v>148</v>
      </c>
      <c r="K31" s="50" t="s">
        <v>205</v>
      </c>
      <c r="L31" s="31">
        <v>0</v>
      </c>
      <c r="M31" s="31">
        <v>0</v>
      </c>
      <c r="N31" s="31">
        <v>0</v>
      </c>
      <c r="O31" s="31">
        <f t="shared" si="1"/>
        <v>0</v>
      </c>
      <c r="P31" s="31" t="s">
        <v>70</v>
      </c>
    </row>
    <row r="32" spans="1:16" ht="12.95" customHeight="1" x14ac:dyDescent="0.2">
      <c r="A32" s="24">
        <v>26</v>
      </c>
      <c r="B32" s="45" t="s">
        <v>170</v>
      </c>
      <c r="C32" s="46" t="s">
        <v>14</v>
      </c>
      <c r="D32" s="47" t="s">
        <v>133</v>
      </c>
      <c r="E32" s="48">
        <v>36289</v>
      </c>
      <c r="F32" s="46" t="s">
        <v>138</v>
      </c>
      <c r="G32" s="65">
        <v>43297</v>
      </c>
      <c r="H32" s="79" t="s">
        <v>190</v>
      </c>
      <c r="I32" s="46" t="s">
        <v>142</v>
      </c>
      <c r="J32" s="46" t="s">
        <v>154</v>
      </c>
      <c r="K32" s="50" t="s">
        <v>200</v>
      </c>
      <c r="L32" s="31">
        <v>0</v>
      </c>
      <c r="M32" s="31">
        <v>0</v>
      </c>
      <c r="N32" s="31">
        <v>0</v>
      </c>
      <c r="O32" s="31">
        <f t="shared" si="1"/>
        <v>0</v>
      </c>
      <c r="P32" s="31" t="s">
        <v>70</v>
      </c>
    </row>
    <row r="33" spans="1:16" ht="12.95" customHeight="1" x14ac:dyDescent="0.2">
      <c r="A33" s="24">
        <v>27</v>
      </c>
      <c r="B33" s="45" t="s">
        <v>171</v>
      </c>
      <c r="C33" s="46" t="s">
        <v>14</v>
      </c>
      <c r="D33" s="47" t="s">
        <v>133</v>
      </c>
      <c r="E33" s="48">
        <v>36147</v>
      </c>
      <c r="F33" s="46" t="s">
        <v>153</v>
      </c>
      <c r="G33" s="65">
        <v>43297</v>
      </c>
      <c r="H33" s="79" t="s">
        <v>190</v>
      </c>
      <c r="I33" s="46" t="s">
        <v>140</v>
      </c>
      <c r="J33" s="46" t="s">
        <v>144</v>
      </c>
      <c r="K33" s="50" t="s">
        <v>201</v>
      </c>
      <c r="L33" s="31">
        <v>0</v>
      </c>
      <c r="M33" s="31">
        <v>0</v>
      </c>
      <c r="N33" s="31">
        <v>0</v>
      </c>
      <c r="O33" s="31">
        <f t="shared" si="1"/>
        <v>0</v>
      </c>
      <c r="P33" s="31" t="s">
        <v>70</v>
      </c>
    </row>
    <row r="34" spans="1:16" ht="12.95" customHeight="1" thickBot="1" x14ac:dyDescent="0.25">
      <c r="A34" s="25">
        <v>28</v>
      </c>
      <c r="B34" s="26"/>
      <c r="C34" s="27"/>
      <c r="D34" s="28"/>
      <c r="E34" s="29"/>
      <c r="F34" s="27"/>
      <c r="G34" s="49"/>
      <c r="H34" s="27"/>
      <c r="I34" s="27"/>
      <c r="J34" s="27"/>
      <c r="K34" s="30"/>
      <c r="L34" s="41"/>
      <c r="M34" s="41"/>
      <c r="N34" s="41"/>
      <c r="O34" s="41"/>
      <c r="P34" s="41"/>
    </row>
    <row r="35" spans="1:16" ht="6.75" customHeight="1" x14ac:dyDescent="0.2"/>
    <row r="36" spans="1:16" ht="15.75" x14ac:dyDescent="0.2">
      <c r="K36" s="34" t="str">
        <f>HOME!C4&amp;", "&amp;TEXT(Statistik!AI2,("dd mmmm yyyy"))</f>
        <v>LABRUK KIDUL, 30 September 2019</v>
      </c>
    </row>
    <row r="37" spans="1:16" ht="15.75" x14ac:dyDescent="0.2">
      <c r="B37" s="60"/>
      <c r="C37" s="76" t="s">
        <v>73</v>
      </c>
      <c r="D37" s="60"/>
      <c r="E37" s="60"/>
      <c r="K37" s="34" t="str">
        <f>UPPER("Kepala "&amp;HOME!C2)</f>
        <v>KEPALA MI NURUL ISLAM LABRUK KIDUL</v>
      </c>
    </row>
    <row r="38" spans="1:16" ht="15.75" x14ac:dyDescent="0.25">
      <c r="B38" s="60"/>
      <c r="C38" s="76" t="s">
        <v>74</v>
      </c>
      <c r="D38" s="60"/>
      <c r="E38" s="60"/>
      <c r="K38" s="38"/>
    </row>
    <row r="39" spans="1:16" ht="15.75" x14ac:dyDescent="0.25">
      <c r="B39" s="60"/>
      <c r="C39" s="77"/>
      <c r="D39" s="60"/>
      <c r="E39" s="60"/>
    </row>
    <row r="40" spans="1:16" ht="15.75" x14ac:dyDescent="0.25">
      <c r="B40" s="60"/>
      <c r="C40" s="77"/>
      <c r="D40" s="60"/>
      <c r="E40" s="60"/>
    </row>
    <row r="41" spans="1:16" ht="15.75" x14ac:dyDescent="0.25">
      <c r="B41" s="60"/>
      <c r="C41" s="78" t="s">
        <v>115</v>
      </c>
      <c r="D41" s="60"/>
      <c r="E41" s="60"/>
      <c r="K41" s="37" t="str">
        <f>B7</f>
        <v>Sahroni,S.Pd.I</v>
      </c>
    </row>
    <row r="42" spans="1:16" ht="15.75" x14ac:dyDescent="0.2">
      <c r="B42" s="60"/>
      <c r="C42" s="76" t="s">
        <v>116</v>
      </c>
      <c r="D42" s="60"/>
      <c r="E42" s="60"/>
      <c r="K42" s="34" t="s">
        <v>211</v>
      </c>
    </row>
    <row r="44" spans="1:16" x14ac:dyDescent="0.2">
      <c r="C44" s="59" t="s">
        <v>112</v>
      </c>
    </row>
    <row r="45" spans="1:16" x14ac:dyDescent="0.2">
      <c r="C45" s="58" t="s">
        <v>113</v>
      </c>
    </row>
  </sheetData>
  <protectedRanges>
    <protectedRange sqref="L7:N34" name="absen"/>
  </protectedRanges>
  <mergeCells count="11">
    <mergeCell ref="P5:P6"/>
    <mergeCell ref="A1:P1"/>
    <mergeCell ref="A2:P2"/>
    <mergeCell ref="A3:P3"/>
    <mergeCell ref="A5:A6"/>
    <mergeCell ref="C5:C6"/>
    <mergeCell ref="D5:E6"/>
    <mergeCell ref="H5:H6"/>
    <mergeCell ref="I5:J5"/>
    <mergeCell ref="K5:K6"/>
    <mergeCell ref="L5:O5"/>
  </mergeCells>
  <pageMargins left="0.47244094488188981" right="0.31496062992125984" top="0.27559055118110237" bottom="0.15748031496062992" header="0.27559055118110237" footer="0.19685039370078741"/>
  <pageSetup paperSize="135" scale="97" orientation="landscape" horizontalDpi="4294967293" verticalDpi="4294967293" r:id="rId1"/>
  <headerFooter alignWithMargins="0">
    <oddFooter>&amp;C&amp;4&amp;Z&amp;F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47"/>
  <sheetViews>
    <sheetView tabSelected="1" view="pageBreakPreview" zoomScale="85" zoomScaleNormal="70" zoomScaleSheetLayoutView="85" workbookViewId="0">
      <selection activeCell="AI2" sqref="AI2"/>
    </sheetView>
  </sheetViews>
  <sheetFormatPr defaultRowHeight="14.1" customHeight="1" x14ac:dyDescent="0.2"/>
  <cols>
    <col min="1" max="1" width="14.140625" style="1" customWidth="1"/>
    <col min="2" max="2" width="3.7109375" style="1" customWidth="1"/>
    <col min="3" max="22" width="5" style="2" customWidth="1"/>
    <col min="23" max="23" width="5.140625" style="2" customWidth="1"/>
    <col min="24" max="24" width="2.28515625" style="2" customWidth="1"/>
    <col min="25" max="27" width="3.7109375" style="2" customWidth="1"/>
    <col min="28" max="28" width="2.28515625" style="2" customWidth="1"/>
    <col min="29" max="29" width="7.5703125" style="2" customWidth="1"/>
    <col min="30" max="30" width="4.85546875" style="2" customWidth="1"/>
    <col min="31" max="32" width="3.7109375" style="2" customWidth="1"/>
    <col min="33" max="33" width="2.42578125" style="2" customWidth="1"/>
    <col min="34" max="16384" width="9.140625" style="2"/>
  </cols>
  <sheetData>
    <row r="1" spans="1:35" ht="24" customHeight="1" x14ac:dyDescent="0.2">
      <c r="A1" s="203" t="str">
        <f>"DAFTAR LAPORAN BULAN "&amp;UPPER(TEXT(AI2,("MMMM YYYY")))</f>
        <v>DAFTAR LAPORAN BULAN SEPTEMBER 2019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I1" s="2" t="s">
        <v>261</v>
      </c>
    </row>
    <row r="2" spans="1:35" ht="14.1" customHeight="1" x14ac:dyDescent="0.2">
      <c r="A2" s="1" t="s">
        <v>0</v>
      </c>
      <c r="C2" s="2" t="str">
        <f>": "&amp;HOME!C2</f>
        <v>: MI NURUL ISLAM LABRUK KIDUL</v>
      </c>
      <c r="AI2" s="222">
        <v>43738</v>
      </c>
    </row>
    <row r="3" spans="1:35" ht="14.1" customHeight="1" x14ac:dyDescent="0.2">
      <c r="A3" s="1" t="s">
        <v>1</v>
      </c>
      <c r="C3" s="2" t="str">
        <f>": "&amp;HOME!C3</f>
        <v>: 111235080166/60715417</v>
      </c>
    </row>
    <row r="4" spans="1:35" ht="14.1" customHeight="1" x14ac:dyDescent="0.2">
      <c r="A4" s="1" t="s">
        <v>2</v>
      </c>
      <c r="C4" s="2" t="str">
        <f>": "&amp;HOME!C4</f>
        <v>: LABRUK KIDUL</v>
      </c>
      <c r="H4" s="2" t="str">
        <f>"Kecamatan : "&amp;HOME!C5</f>
        <v>Kecamatan : SUMBERSUKO</v>
      </c>
      <c r="P4" s="2" t="str">
        <f>"Kabupaten : "&amp;HOME!C6</f>
        <v>Kabupaten : LUMAJANG</v>
      </c>
      <c r="W4" s="2" t="s">
        <v>55</v>
      </c>
    </row>
    <row r="5" spans="1:35" ht="14.1" customHeight="1" x14ac:dyDescent="0.2">
      <c r="A5" s="192" t="s">
        <v>4</v>
      </c>
      <c r="B5" s="194"/>
      <c r="C5" s="189" t="s">
        <v>11</v>
      </c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1"/>
      <c r="U5" s="192" t="s">
        <v>21</v>
      </c>
      <c r="V5" s="193"/>
      <c r="W5" s="194"/>
      <c r="X5" s="3"/>
      <c r="Y5" s="4" t="s">
        <v>28</v>
      </c>
      <c r="Z5" s="5"/>
      <c r="AA5" s="5"/>
      <c r="AB5" s="5"/>
      <c r="AC5" s="5"/>
      <c r="AD5" s="5"/>
      <c r="AE5" s="5"/>
      <c r="AF5" s="6"/>
    </row>
    <row r="6" spans="1:35" ht="14.1" customHeight="1" x14ac:dyDescent="0.2">
      <c r="A6" s="195"/>
      <c r="B6" s="197"/>
      <c r="C6" s="198" t="s">
        <v>12</v>
      </c>
      <c r="D6" s="198"/>
      <c r="E6" s="198"/>
      <c r="F6" s="198" t="s">
        <v>16</v>
      </c>
      <c r="G6" s="198"/>
      <c r="H6" s="198"/>
      <c r="I6" s="198" t="s">
        <v>17</v>
      </c>
      <c r="J6" s="198"/>
      <c r="K6" s="198"/>
      <c r="L6" s="198" t="s">
        <v>18</v>
      </c>
      <c r="M6" s="198"/>
      <c r="N6" s="198"/>
      <c r="O6" s="198" t="s">
        <v>19</v>
      </c>
      <c r="P6" s="198"/>
      <c r="Q6" s="198"/>
      <c r="R6" s="198" t="s">
        <v>20</v>
      </c>
      <c r="S6" s="198"/>
      <c r="T6" s="198"/>
      <c r="U6" s="195"/>
      <c r="V6" s="196"/>
      <c r="W6" s="197"/>
      <c r="X6" s="7" t="s">
        <v>29</v>
      </c>
      <c r="Y6" s="1"/>
      <c r="Z6" s="1"/>
      <c r="AA6" s="1"/>
      <c r="AB6" s="1" t="s">
        <v>41</v>
      </c>
      <c r="AC6" s="1">
        <v>21</v>
      </c>
      <c r="AD6" s="1" t="s">
        <v>69</v>
      </c>
      <c r="AE6" s="1"/>
      <c r="AF6" s="8"/>
    </row>
    <row r="7" spans="1:35" ht="14.1" customHeight="1" x14ac:dyDescent="0.2">
      <c r="A7" s="204"/>
      <c r="B7" s="205"/>
      <c r="C7" s="75" t="s">
        <v>13</v>
      </c>
      <c r="D7" s="75" t="s">
        <v>14</v>
      </c>
      <c r="E7" s="75" t="s">
        <v>15</v>
      </c>
      <c r="F7" s="75" t="s">
        <v>13</v>
      </c>
      <c r="G7" s="75" t="s">
        <v>14</v>
      </c>
      <c r="H7" s="75" t="s">
        <v>15</v>
      </c>
      <c r="I7" s="75" t="s">
        <v>13</v>
      </c>
      <c r="J7" s="75" t="s">
        <v>14</v>
      </c>
      <c r="K7" s="75" t="s">
        <v>15</v>
      </c>
      <c r="L7" s="75" t="s">
        <v>13</v>
      </c>
      <c r="M7" s="75" t="s">
        <v>14</v>
      </c>
      <c r="N7" s="75" t="s">
        <v>15</v>
      </c>
      <c r="O7" s="75" t="s">
        <v>13</v>
      </c>
      <c r="P7" s="75" t="s">
        <v>14</v>
      </c>
      <c r="Q7" s="75" t="s">
        <v>15</v>
      </c>
      <c r="R7" s="75" t="s">
        <v>13</v>
      </c>
      <c r="S7" s="75" t="s">
        <v>14</v>
      </c>
      <c r="T7" s="75" t="s">
        <v>15</v>
      </c>
      <c r="U7" s="75" t="s">
        <v>13</v>
      </c>
      <c r="V7" s="75" t="s">
        <v>14</v>
      </c>
      <c r="W7" s="75" t="s">
        <v>15</v>
      </c>
      <c r="X7" s="7" t="s">
        <v>30</v>
      </c>
      <c r="Y7" s="1"/>
      <c r="Z7" s="1"/>
      <c r="AA7" s="1"/>
      <c r="AB7" s="1" t="s">
        <v>41</v>
      </c>
      <c r="AC7" s="32" t="s">
        <v>70</v>
      </c>
      <c r="AD7" s="1" t="s">
        <v>69</v>
      </c>
      <c r="AE7" s="1"/>
      <c r="AF7" s="8"/>
    </row>
    <row r="8" spans="1:35" ht="14.1" customHeight="1" x14ac:dyDescent="0.2">
      <c r="A8" s="19" t="s">
        <v>3</v>
      </c>
      <c r="B8" s="1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7" t="s">
        <v>31</v>
      </c>
      <c r="Y8" s="1"/>
      <c r="Z8" s="1"/>
      <c r="AA8" s="1"/>
      <c r="AB8" s="1" t="s">
        <v>41</v>
      </c>
      <c r="AC8" s="32" t="s">
        <v>70</v>
      </c>
      <c r="AD8" s="1" t="s">
        <v>69</v>
      </c>
      <c r="AE8" s="1"/>
      <c r="AF8" s="8"/>
    </row>
    <row r="9" spans="1:35" ht="14.1" customHeight="1" x14ac:dyDescent="0.2">
      <c r="A9" s="9" t="s">
        <v>5</v>
      </c>
      <c r="B9" s="10"/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f>SUM(F9:G9)</f>
        <v>0</v>
      </c>
      <c r="I9" s="43">
        <v>0</v>
      </c>
      <c r="J9" s="43">
        <v>0</v>
      </c>
      <c r="K9" s="43">
        <f>SUM(I9:J9)</f>
        <v>0</v>
      </c>
      <c r="L9" s="43">
        <v>0</v>
      </c>
      <c r="M9" s="43">
        <v>0</v>
      </c>
      <c r="N9" s="43">
        <f>SUM(L9:M9)</f>
        <v>0</v>
      </c>
      <c r="O9" s="43">
        <v>0</v>
      </c>
      <c r="P9" s="43">
        <v>0</v>
      </c>
      <c r="Q9" s="43">
        <f>SUM(O9:P9)</f>
        <v>0</v>
      </c>
      <c r="R9" s="43">
        <v>0</v>
      </c>
      <c r="S9" s="43">
        <v>0</v>
      </c>
      <c r="T9" s="43">
        <f>SUM(R9:S9)</f>
        <v>0</v>
      </c>
      <c r="U9" s="31">
        <f>SUM(O9,R9,L9,I9,F9,C9)</f>
        <v>0</v>
      </c>
      <c r="V9" s="31">
        <f>SUM(D9,G9,J9,M9,P9,S9)</f>
        <v>0</v>
      </c>
      <c r="W9" s="31">
        <f>SUM(U9:V9)</f>
        <v>0</v>
      </c>
      <c r="X9" s="7"/>
      <c r="Y9" s="1"/>
      <c r="Z9" s="1"/>
      <c r="AA9" s="1"/>
      <c r="AB9" s="1"/>
      <c r="AC9" s="1"/>
      <c r="AD9" s="1"/>
      <c r="AE9" s="1"/>
      <c r="AF9" s="8"/>
    </row>
    <row r="10" spans="1:35" ht="14.1" customHeight="1" x14ac:dyDescent="0.2">
      <c r="A10" s="19" t="s">
        <v>6</v>
      </c>
      <c r="B10" s="10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31"/>
      <c r="V10" s="31"/>
      <c r="W10" s="31"/>
      <c r="X10" s="7"/>
      <c r="Y10" s="11" t="s">
        <v>46</v>
      </c>
      <c r="Z10" s="1"/>
      <c r="AA10" s="1"/>
      <c r="AB10" s="1"/>
      <c r="AC10" s="1"/>
      <c r="AD10" s="1"/>
      <c r="AE10" s="1"/>
      <c r="AF10" s="8"/>
    </row>
    <row r="11" spans="1:35" ht="14.1" customHeight="1" x14ac:dyDescent="0.2">
      <c r="A11" s="9" t="s">
        <v>7</v>
      </c>
      <c r="B11" s="10"/>
      <c r="C11" s="43">
        <v>0</v>
      </c>
      <c r="D11" s="43">
        <v>0</v>
      </c>
      <c r="E11" s="43">
        <f>SUM(C11:D11)</f>
        <v>0</v>
      </c>
      <c r="F11" s="43">
        <v>0</v>
      </c>
      <c r="G11" s="43">
        <v>0</v>
      </c>
      <c r="H11" s="43">
        <f>SUM(F11:G11)</f>
        <v>0</v>
      </c>
      <c r="I11" s="43">
        <v>0</v>
      </c>
      <c r="J11" s="43">
        <v>0</v>
      </c>
      <c r="K11" s="43">
        <f>SUM(I11:J11)</f>
        <v>0</v>
      </c>
      <c r="L11" s="43">
        <v>0</v>
      </c>
      <c r="M11" s="43">
        <v>1</v>
      </c>
      <c r="N11" s="43">
        <v>0</v>
      </c>
      <c r="O11" s="43">
        <v>0</v>
      </c>
      <c r="P11" s="43">
        <v>0</v>
      </c>
      <c r="Q11" s="43">
        <f>SUM(O11:P11)</f>
        <v>0</v>
      </c>
      <c r="R11" s="43">
        <v>0</v>
      </c>
      <c r="S11" s="43">
        <v>0</v>
      </c>
      <c r="T11" s="43">
        <f>SUM(R11:S11)</f>
        <v>0</v>
      </c>
      <c r="U11" s="31">
        <f>SUM(R11,O11,L11,I11,F11,C11)</f>
        <v>0</v>
      </c>
      <c r="V11" s="31">
        <v>0</v>
      </c>
      <c r="W11" s="31">
        <f>SUM(U11:V11)</f>
        <v>0</v>
      </c>
      <c r="X11" s="7" t="s">
        <v>12</v>
      </c>
      <c r="Y11" s="1"/>
      <c r="Z11" s="1"/>
      <c r="AB11" s="1" t="s">
        <v>41</v>
      </c>
      <c r="AC11" s="1">
        <v>3</v>
      </c>
      <c r="AD11" s="1" t="s">
        <v>212</v>
      </c>
      <c r="AE11" s="1"/>
      <c r="AF11" s="8"/>
    </row>
    <row r="12" spans="1:35" ht="14.1" customHeight="1" x14ac:dyDescent="0.2">
      <c r="A12" s="9" t="s">
        <v>8</v>
      </c>
      <c r="B12" s="10"/>
      <c r="C12" s="31" t="s">
        <v>70</v>
      </c>
      <c r="D12" s="31" t="s">
        <v>70</v>
      </c>
      <c r="E12" s="31" t="s">
        <v>70</v>
      </c>
      <c r="F12" s="31" t="s">
        <v>70</v>
      </c>
      <c r="G12" s="31" t="s">
        <v>70</v>
      </c>
      <c r="H12" s="31" t="s">
        <v>70</v>
      </c>
      <c r="I12" s="31" t="s">
        <v>70</v>
      </c>
      <c r="J12" s="31" t="s">
        <v>70</v>
      </c>
      <c r="K12" s="31" t="s">
        <v>70</v>
      </c>
      <c r="L12" s="31" t="s">
        <v>70</v>
      </c>
      <c r="M12" s="31" t="s">
        <v>70</v>
      </c>
      <c r="N12" s="31" t="s">
        <v>70</v>
      </c>
      <c r="O12" s="31" t="s">
        <v>70</v>
      </c>
      <c r="P12" s="31" t="s">
        <v>70</v>
      </c>
      <c r="Q12" s="31" t="s">
        <v>70</v>
      </c>
      <c r="R12" s="31" t="s">
        <v>70</v>
      </c>
      <c r="S12" s="31" t="s">
        <v>70</v>
      </c>
      <c r="T12" s="31" t="s">
        <v>70</v>
      </c>
      <c r="U12" s="31" t="s">
        <v>70</v>
      </c>
      <c r="V12" s="31" t="s">
        <v>70</v>
      </c>
      <c r="W12" s="31" t="s">
        <v>70</v>
      </c>
      <c r="X12" s="7" t="s">
        <v>16</v>
      </c>
      <c r="Y12" s="1"/>
      <c r="Z12" s="1"/>
      <c r="AB12" s="1" t="s">
        <v>41</v>
      </c>
      <c r="AC12" s="1">
        <v>3</v>
      </c>
      <c r="AD12" s="1" t="s">
        <v>212</v>
      </c>
      <c r="AE12" s="1"/>
      <c r="AF12" s="8"/>
    </row>
    <row r="13" spans="1:35" ht="14.1" customHeight="1" x14ac:dyDescent="0.2">
      <c r="A13" s="9" t="s">
        <v>9</v>
      </c>
      <c r="B13" s="10"/>
      <c r="C13" s="31" t="s">
        <v>70</v>
      </c>
      <c r="D13" s="31" t="s">
        <v>70</v>
      </c>
      <c r="E13" s="31" t="s">
        <v>70</v>
      </c>
      <c r="F13" s="31" t="s">
        <v>70</v>
      </c>
      <c r="G13" s="31" t="s">
        <v>70</v>
      </c>
      <c r="H13" s="31" t="s">
        <v>70</v>
      </c>
      <c r="I13" s="31" t="s">
        <v>70</v>
      </c>
      <c r="J13" s="31" t="s">
        <v>70</v>
      </c>
      <c r="K13" s="31" t="s">
        <v>70</v>
      </c>
      <c r="L13" s="31" t="s">
        <v>70</v>
      </c>
      <c r="M13" s="31" t="s">
        <v>70</v>
      </c>
      <c r="N13" s="31" t="s">
        <v>70</v>
      </c>
      <c r="O13" s="31" t="s">
        <v>70</v>
      </c>
      <c r="P13" s="31" t="s">
        <v>70</v>
      </c>
      <c r="Q13" s="31" t="s">
        <v>70</v>
      </c>
      <c r="R13" s="31" t="s">
        <v>70</v>
      </c>
      <c r="S13" s="31" t="s">
        <v>70</v>
      </c>
      <c r="T13" s="31" t="s">
        <v>70</v>
      </c>
      <c r="U13" s="31" t="s">
        <v>70</v>
      </c>
      <c r="V13" s="31" t="s">
        <v>70</v>
      </c>
      <c r="W13" s="31" t="s">
        <v>70</v>
      </c>
      <c r="X13" s="7" t="s">
        <v>17</v>
      </c>
      <c r="Y13" s="1"/>
      <c r="Z13" s="1"/>
      <c r="AB13" s="1" t="s">
        <v>41</v>
      </c>
      <c r="AC13" s="1">
        <v>3</v>
      </c>
      <c r="AD13" s="1" t="s">
        <v>212</v>
      </c>
      <c r="AE13" s="1"/>
      <c r="AF13" s="8"/>
    </row>
    <row r="14" spans="1:35" ht="14.1" customHeight="1" x14ac:dyDescent="0.2">
      <c r="A14" s="9"/>
      <c r="B14" s="10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7" t="s">
        <v>18</v>
      </c>
      <c r="Y14" s="1"/>
      <c r="Z14" s="1"/>
      <c r="AB14" s="1" t="s">
        <v>41</v>
      </c>
      <c r="AC14" s="1">
        <v>2</v>
      </c>
      <c r="AD14" s="1" t="s">
        <v>212</v>
      </c>
      <c r="AE14" s="1"/>
      <c r="AF14" s="8"/>
    </row>
    <row r="15" spans="1:35" ht="14.1" customHeight="1" x14ac:dyDescent="0.2">
      <c r="A15" s="199" t="s">
        <v>10</v>
      </c>
      <c r="B15" s="200"/>
      <c r="C15" s="31">
        <f>SUM('Hitung (2)'!D22,'Hitung (2)'!F22,'Hitung (2)'!H22)</f>
        <v>43</v>
      </c>
      <c r="D15" s="31">
        <f>SUM('Hitung (2)'!D23,'Hitung (2)'!F23,'Hitung (2)'!H23)</f>
        <v>45</v>
      </c>
      <c r="E15" s="31">
        <f>SUM(C15:D15)+E11</f>
        <v>88</v>
      </c>
      <c r="F15" s="31">
        <f>SUM('Hitung (2)'!J22,'Hitung (2)'!L22,'Hitung (2)'!N22)</f>
        <v>51</v>
      </c>
      <c r="G15" s="31">
        <f>SUM('Hitung (2)'!J23,'Hitung (2)'!L23,'Hitung (2)'!N23)</f>
        <v>39</v>
      </c>
      <c r="H15" s="31">
        <f>SUM(F15:G15)</f>
        <v>90</v>
      </c>
      <c r="I15" s="31">
        <f>SUM('Hitung (2)'!P22,'Hitung (2)'!R22,'Hitung (2)'!T22)</f>
        <v>51</v>
      </c>
      <c r="J15" s="31">
        <f>SUM('Hitung (2)'!P23,'Hitung (2)'!R23,'Hitung (2)'!T23)</f>
        <v>45</v>
      </c>
      <c r="K15" s="31">
        <f>SUM(I15:J15)</f>
        <v>96</v>
      </c>
      <c r="L15" s="31">
        <f>SUM('Hitung (2)'!V22,'Hitung (2)'!X22)</f>
        <v>29</v>
      </c>
      <c r="M15" s="31">
        <f>SUM('Hitung (2)'!V23,'Hitung (2)'!X23)</f>
        <v>35</v>
      </c>
      <c r="N15" s="31">
        <f>SUM(L15:M15)+N9-N11</f>
        <v>64</v>
      </c>
      <c r="O15" s="31">
        <f>SUM('Hitung (2)'!Z22,'Hitung (2)'!AB22)</f>
        <v>33</v>
      </c>
      <c r="P15" s="31">
        <f>SUM('Hitung (2)'!Z23,'Hitung (2)'!AB23)</f>
        <v>31</v>
      </c>
      <c r="Q15" s="31">
        <f>SUM(O15:P15)+Q9</f>
        <v>64</v>
      </c>
      <c r="R15" s="31">
        <f>SUM('Hitung (2)'!AD22,'Hitung (2)'!AF22)</f>
        <v>30</v>
      </c>
      <c r="S15" s="31">
        <f>SUM('Hitung (2)'!AD23,'Hitung (2)'!AF23)</f>
        <v>36</v>
      </c>
      <c r="T15" s="31">
        <f>SUM(R15:S15)+T9-T11</f>
        <v>66</v>
      </c>
      <c r="U15" s="31">
        <f>SUM(R15,O15,L15,I15,F15,C15)</f>
        <v>237</v>
      </c>
      <c r="V15" s="31">
        <f>SUM(S15,P15,M15,J15,G15,D15)</f>
        <v>231</v>
      </c>
      <c r="W15" s="31">
        <f>SUM(U15:V15)+W11</f>
        <v>468</v>
      </c>
      <c r="X15" s="7" t="s">
        <v>19</v>
      </c>
      <c r="Y15" s="1"/>
      <c r="Z15" s="1"/>
      <c r="AB15" s="1" t="s">
        <v>41</v>
      </c>
      <c r="AC15" s="1">
        <v>2</v>
      </c>
      <c r="AD15" s="1" t="s">
        <v>212</v>
      </c>
      <c r="AE15" s="1"/>
      <c r="AF15" s="8"/>
    </row>
    <row r="16" spans="1:35" ht="14.1" customHeight="1" x14ac:dyDescent="0.2">
      <c r="A16" s="201"/>
      <c r="B16" s="202"/>
      <c r="C16" s="186">
        <f>(E15)</f>
        <v>88</v>
      </c>
      <c r="D16" s="187"/>
      <c r="E16" s="188"/>
      <c r="F16" s="186">
        <f>SUM(H15)</f>
        <v>90</v>
      </c>
      <c r="G16" s="187"/>
      <c r="H16" s="188"/>
      <c r="I16" s="186">
        <f>SUM(K15)</f>
        <v>96</v>
      </c>
      <c r="J16" s="187"/>
      <c r="K16" s="188"/>
      <c r="L16" s="186">
        <f>SUM(N15)</f>
        <v>64</v>
      </c>
      <c r="M16" s="187"/>
      <c r="N16" s="188"/>
      <c r="O16" s="186">
        <f>SUM(Q15)</f>
        <v>64</v>
      </c>
      <c r="P16" s="187"/>
      <c r="Q16" s="188"/>
      <c r="R16" s="186">
        <f>SUM(T15)</f>
        <v>66</v>
      </c>
      <c r="S16" s="187"/>
      <c r="T16" s="188"/>
      <c r="U16" s="186">
        <f>W15</f>
        <v>468</v>
      </c>
      <c r="V16" s="187"/>
      <c r="W16" s="188"/>
      <c r="X16" s="7" t="s">
        <v>20</v>
      </c>
      <c r="Y16" s="1"/>
      <c r="Z16" s="1"/>
      <c r="AB16" s="1" t="s">
        <v>41</v>
      </c>
      <c r="AC16" s="1">
        <v>2</v>
      </c>
      <c r="AD16" s="1" t="s">
        <v>212</v>
      </c>
      <c r="AE16" s="1"/>
      <c r="AF16" s="8"/>
    </row>
    <row r="17" spans="1:34" ht="14.1" customHeight="1" x14ac:dyDescent="0.2">
      <c r="A17" s="19" t="s">
        <v>22</v>
      </c>
      <c r="B17" s="1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7" t="s">
        <v>114</v>
      </c>
      <c r="Y17" s="1"/>
      <c r="Z17" s="1"/>
      <c r="AB17" s="1" t="s">
        <v>41</v>
      </c>
      <c r="AC17" s="1"/>
      <c r="AD17" s="1" t="s">
        <v>212</v>
      </c>
      <c r="AE17" s="1"/>
      <c r="AF17" s="8"/>
    </row>
    <row r="18" spans="1:34" ht="14.1" customHeight="1" x14ac:dyDescent="0.2">
      <c r="A18" s="9" t="s">
        <v>23</v>
      </c>
      <c r="B18" s="10"/>
      <c r="C18" s="31">
        <f t="shared" ref="C18:W18" si="0">SUM(C15)</f>
        <v>43</v>
      </c>
      <c r="D18" s="31">
        <f t="shared" si="0"/>
        <v>45</v>
      </c>
      <c r="E18" s="31">
        <f t="shared" si="0"/>
        <v>88</v>
      </c>
      <c r="F18" s="31">
        <f t="shared" si="0"/>
        <v>51</v>
      </c>
      <c r="G18" s="31">
        <f t="shared" si="0"/>
        <v>39</v>
      </c>
      <c r="H18" s="31">
        <f t="shared" si="0"/>
        <v>90</v>
      </c>
      <c r="I18" s="31">
        <f t="shared" si="0"/>
        <v>51</v>
      </c>
      <c r="J18" s="31">
        <f t="shared" si="0"/>
        <v>45</v>
      </c>
      <c r="K18" s="31">
        <f t="shared" si="0"/>
        <v>96</v>
      </c>
      <c r="L18" s="31">
        <f t="shared" si="0"/>
        <v>29</v>
      </c>
      <c r="M18" s="31">
        <f t="shared" si="0"/>
        <v>35</v>
      </c>
      <c r="N18" s="31">
        <f t="shared" si="0"/>
        <v>64</v>
      </c>
      <c r="O18" s="31">
        <f t="shared" si="0"/>
        <v>33</v>
      </c>
      <c r="P18" s="31">
        <f t="shared" si="0"/>
        <v>31</v>
      </c>
      <c r="Q18" s="31">
        <f t="shared" si="0"/>
        <v>64</v>
      </c>
      <c r="R18" s="31">
        <f t="shared" si="0"/>
        <v>30</v>
      </c>
      <c r="S18" s="31">
        <f t="shared" si="0"/>
        <v>36</v>
      </c>
      <c r="T18" s="31">
        <f t="shared" si="0"/>
        <v>66</v>
      </c>
      <c r="U18" s="31">
        <f t="shared" si="0"/>
        <v>237</v>
      </c>
      <c r="V18" s="31">
        <f t="shared" si="0"/>
        <v>231</v>
      </c>
      <c r="W18" s="31">
        <f t="shared" si="0"/>
        <v>468</v>
      </c>
      <c r="X18" s="7"/>
      <c r="Y18" s="1"/>
      <c r="Z18" s="1"/>
      <c r="AB18" s="1"/>
      <c r="AC18" s="1"/>
      <c r="AD18" s="1"/>
      <c r="AE18" s="1"/>
      <c r="AF18" s="8"/>
      <c r="AH18" s="57" t="s">
        <v>111</v>
      </c>
    </row>
    <row r="19" spans="1:34" ht="14.1" customHeight="1" x14ac:dyDescent="0.2">
      <c r="A19" s="9" t="s">
        <v>24</v>
      </c>
      <c r="B19" s="10"/>
      <c r="C19" s="31" t="s">
        <v>70</v>
      </c>
      <c r="D19" s="31" t="s">
        <v>70</v>
      </c>
      <c r="E19" s="31" t="s">
        <v>70</v>
      </c>
      <c r="F19" s="31" t="s">
        <v>70</v>
      </c>
      <c r="G19" s="31" t="s">
        <v>70</v>
      </c>
      <c r="H19" s="31" t="s">
        <v>70</v>
      </c>
      <c r="I19" s="31" t="s">
        <v>70</v>
      </c>
      <c r="J19" s="31" t="s">
        <v>70</v>
      </c>
      <c r="K19" s="31" t="s">
        <v>70</v>
      </c>
      <c r="L19" s="31" t="s">
        <v>70</v>
      </c>
      <c r="M19" s="31" t="s">
        <v>70</v>
      </c>
      <c r="N19" s="31" t="s">
        <v>70</v>
      </c>
      <c r="O19" s="31" t="s">
        <v>70</v>
      </c>
      <c r="P19" s="31" t="s">
        <v>70</v>
      </c>
      <c r="Q19" s="31" t="s">
        <v>70</v>
      </c>
      <c r="R19" s="31" t="s">
        <v>70</v>
      </c>
      <c r="S19" s="31" t="s">
        <v>70</v>
      </c>
      <c r="T19" s="31" t="s">
        <v>70</v>
      </c>
      <c r="U19" s="31" t="s">
        <v>70</v>
      </c>
      <c r="V19" s="31" t="s">
        <v>70</v>
      </c>
      <c r="W19" s="31" t="s">
        <v>70</v>
      </c>
      <c r="X19" s="7"/>
      <c r="Y19" s="1"/>
      <c r="Z19" s="1"/>
      <c r="AA19" s="1"/>
      <c r="AB19" s="1"/>
      <c r="AC19" s="1"/>
      <c r="AD19" s="1"/>
      <c r="AE19" s="1"/>
      <c r="AF19" s="8"/>
      <c r="AH19" s="2">
        <f>SUM(AC11:AC18)</f>
        <v>15</v>
      </c>
    </row>
    <row r="20" spans="1:34" ht="14.1" customHeight="1" x14ac:dyDescent="0.2">
      <c r="A20" s="9" t="s">
        <v>25</v>
      </c>
      <c r="B20" s="10"/>
      <c r="C20" s="31" t="s">
        <v>70</v>
      </c>
      <c r="D20" s="31" t="s">
        <v>70</v>
      </c>
      <c r="E20" s="31" t="s">
        <v>70</v>
      </c>
      <c r="F20" s="31" t="s">
        <v>70</v>
      </c>
      <c r="G20" s="31" t="s">
        <v>70</v>
      </c>
      <c r="H20" s="31" t="s">
        <v>70</v>
      </c>
      <c r="I20" s="31" t="s">
        <v>70</v>
      </c>
      <c r="J20" s="31" t="s">
        <v>70</v>
      </c>
      <c r="K20" s="31" t="s">
        <v>70</v>
      </c>
      <c r="L20" s="31" t="s">
        <v>70</v>
      </c>
      <c r="M20" s="31" t="s">
        <v>70</v>
      </c>
      <c r="N20" s="31" t="s">
        <v>70</v>
      </c>
      <c r="O20" s="31" t="s">
        <v>70</v>
      </c>
      <c r="P20" s="31" t="s">
        <v>70</v>
      </c>
      <c r="Q20" s="31" t="s">
        <v>70</v>
      </c>
      <c r="R20" s="31" t="s">
        <v>70</v>
      </c>
      <c r="S20" s="31" t="s">
        <v>70</v>
      </c>
      <c r="T20" s="31" t="s">
        <v>70</v>
      </c>
      <c r="U20" s="31" t="s">
        <v>70</v>
      </c>
      <c r="V20" s="31" t="s">
        <v>70</v>
      </c>
      <c r="W20" s="31" t="s">
        <v>70</v>
      </c>
      <c r="X20" s="7"/>
      <c r="Y20" s="11" t="s">
        <v>32</v>
      </c>
      <c r="Z20" s="1"/>
      <c r="AA20" s="1"/>
      <c r="AB20" s="1"/>
      <c r="AC20" s="1"/>
      <c r="AD20" s="1"/>
      <c r="AE20" s="1"/>
      <c r="AF20" s="8"/>
    </row>
    <row r="21" spans="1:34" ht="14.1" customHeight="1" x14ac:dyDescent="0.2">
      <c r="A21" s="9" t="s">
        <v>26</v>
      </c>
      <c r="B21" s="10"/>
      <c r="C21" s="31" t="s">
        <v>70</v>
      </c>
      <c r="D21" s="31" t="s">
        <v>70</v>
      </c>
      <c r="E21" s="31" t="s">
        <v>70</v>
      </c>
      <c r="F21" s="31" t="s">
        <v>70</v>
      </c>
      <c r="G21" s="31" t="s">
        <v>70</v>
      </c>
      <c r="H21" s="31" t="s">
        <v>70</v>
      </c>
      <c r="I21" s="31" t="s">
        <v>70</v>
      </c>
      <c r="J21" s="31" t="s">
        <v>70</v>
      </c>
      <c r="K21" s="31" t="s">
        <v>70</v>
      </c>
      <c r="L21" s="31" t="s">
        <v>70</v>
      </c>
      <c r="M21" s="31" t="s">
        <v>70</v>
      </c>
      <c r="N21" s="31" t="s">
        <v>70</v>
      </c>
      <c r="O21" s="31" t="s">
        <v>70</v>
      </c>
      <c r="P21" s="31" t="s">
        <v>70</v>
      </c>
      <c r="Q21" s="31" t="s">
        <v>70</v>
      </c>
      <c r="R21" s="31" t="s">
        <v>70</v>
      </c>
      <c r="S21" s="31" t="s">
        <v>70</v>
      </c>
      <c r="T21" s="31" t="s">
        <v>70</v>
      </c>
      <c r="U21" s="31" t="s">
        <v>70</v>
      </c>
      <c r="V21" s="31" t="s">
        <v>70</v>
      </c>
      <c r="W21" s="31" t="s">
        <v>70</v>
      </c>
      <c r="X21" s="7" t="s">
        <v>213</v>
      </c>
      <c r="Y21" s="1"/>
      <c r="Z21" s="1"/>
      <c r="AA21" s="1"/>
      <c r="AB21" s="1"/>
      <c r="AC21" s="1" t="s">
        <v>41</v>
      </c>
      <c r="AD21" s="1">
        <v>15</v>
      </c>
      <c r="AE21" s="1" t="s">
        <v>71</v>
      </c>
      <c r="AF21" s="8"/>
    </row>
    <row r="22" spans="1:34" ht="14.1" customHeight="1" x14ac:dyDescent="0.2">
      <c r="A22" s="9" t="s">
        <v>27</v>
      </c>
      <c r="B22" s="10"/>
      <c r="C22" s="31" t="s">
        <v>70</v>
      </c>
      <c r="D22" s="31" t="s">
        <v>70</v>
      </c>
      <c r="E22" s="31" t="s">
        <v>70</v>
      </c>
      <c r="F22" s="31" t="s">
        <v>70</v>
      </c>
      <c r="G22" s="31" t="s">
        <v>70</v>
      </c>
      <c r="H22" s="31" t="s">
        <v>70</v>
      </c>
      <c r="I22" s="31" t="s">
        <v>70</v>
      </c>
      <c r="J22" s="31" t="s">
        <v>70</v>
      </c>
      <c r="K22" s="31" t="s">
        <v>70</v>
      </c>
      <c r="L22" s="31" t="s">
        <v>70</v>
      </c>
      <c r="M22" s="31" t="s">
        <v>70</v>
      </c>
      <c r="N22" s="31" t="s">
        <v>70</v>
      </c>
      <c r="O22" s="31" t="s">
        <v>70</v>
      </c>
      <c r="P22" s="31" t="s">
        <v>70</v>
      </c>
      <c r="Q22" s="31" t="s">
        <v>70</v>
      </c>
      <c r="R22" s="31" t="s">
        <v>70</v>
      </c>
      <c r="S22" s="31" t="s">
        <v>70</v>
      </c>
      <c r="T22" s="31" t="s">
        <v>70</v>
      </c>
      <c r="U22" s="31" t="s">
        <v>70</v>
      </c>
      <c r="V22" s="31" t="s">
        <v>70</v>
      </c>
      <c r="W22" s="31" t="s">
        <v>70</v>
      </c>
      <c r="X22" s="7" t="s">
        <v>82</v>
      </c>
      <c r="Y22" s="1"/>
      <c r="Z22" s="1"/>
      <c r="AA22" s="1"/>
      <c r="AB22" s="1"/>
      <c r="AC22" s="1" t="s">
        <v>41</v>
      </c>
      <c r="AD22" s="1">
        <v>2</v>
      </c>
      <c r="AE22" s="1" t="s">
        <v>71</v>
      </c>
      <c r="AF22" s="8"/>
    </row>
    <row r="23" spans="1:34" ht="14.1" customHeight="1" x14ac:dyDescent="0.2">
      <c r="A23" s="3"/>
      <c r="B23" s="5"/>
      <c r="C23" s="5"/>
      <c r="D23" s="5"/>
      <c r="E23" s="5"/>
      <c r="F23" s="5"/>
      <c r="G23" s="5" t="s">
        <v>39</v>
      </c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6"/>
      <c r="X23" s="7" t="s">
        <v>214</v>
      </c>
      <c r="Y23" s="1"/>
      <c r="Z23" s="1"/>
      <c r="AA23" s="1"/>
      <c r="AB23" s="1"/>
      <c r="AC23" s="1" t="s">
        <v>41</v>
      </c>
      <c r="AD23" s="1">
        <v>3</v>
      </c>
      <c r="AE23" s="1" t="s">
        <v>71</v>
      </c>
      <c r="AF23" s="8"/>
    </row>
    <row r="24" spans="1:34" ht="14.1" customHeight="1" x14ac:dyDescent="0.2">
      <c r="A24" s="7" t="s">
        <v>76</v>
      </c>
      <c r="C24" s="1"/>
      <c r="D24" s="1"/>
      <c r="E24" s="1"/>
      <c r="F24" s="1"/>
      <c r="G24" s="1" t="s">
        <v>40</v>
      </c>
      <c r="H24" s="1"/>
      <c r="I24" s="1"/>
      <c r="J24" s="1"/>
      <c r="K24" s="1"/>
      <c r="L24" s="12" t="s">
        <v>41</v>
      </c>
      <c r="M24" s="1">
        <f>U16/2</f>
        <v>234</v>
      </c>
      <c r="N24" s="1" t="s">
        <v>42</v>
      </c>
      <c r="O24" s="1"/>
      <c r="P24" s="1" t="s">
        <v>263</v>
      </c>
      <c r="Q24" s="1"/>
      <c r="R24" s="1"/>
      <c r="S24" s="1"/>
      <c r="T24" s="1"/>
      <c r="U24" s="13" t="s">
        <v>41</v>
      </c>
      <c r="V24" s="1">
        <v>0</v>
      </c>
      <c r="W24" s="8" t="s">
        <v>42</v>
      </c>
      <c r="X24" s="7" t="s">
        <v>83</v>
      </c>
      <c r="Y24" s="1"/>
      <c r="Z24" s="1"/>
      <c r="AA24" s="1"/>
      <c r="AB24" s="1"/>
      <c r="AC24" s="1" t="s">
        <v>41</v>
      </c>
      <c r="AD24" s="1">
        <v>1</v>
      </c>
      <c r="AE24" s="1" t="s">
        <v>71</v>
      </c>
      <c r="AF24" s="8"/>
    </row>
    <row r="25" spans="1:34" ht="14.1" customHeight="1" x14ac:dyDescent="0.2">
      <c r="A25" s="7" t="s">
        <v>33</v>
      </c>
      <c r="C25" s="1"/>
      <c r="D25" s="1"/>
      <c r="E25" s="1"/>
      <c r="F25" s="1"/>
      <c r="G25" s="1" t="s">
        <v>84</v>
      </c>
      <c r="H25" s="1"/>
      <c r="I25" s="1"/>
      <c r="J25" s="1"/>
      <c r="K25" s="1"/>
      <c r="L25" s="12" t="s">
        <v>41</v>
      </c>
      <c r="M25" s="1">
        <f>M24/2</f>
        <v>117</v>
      </c>
      <c r="N25" s="1" t="s">
        <v>42</v>
      </c>
      <c r="O25" s="1"/>
      <c r="P25" s="1" t="s">
        <v>264</v>
      </c>
      <c r="Q25" s="1"/>
      <c r="R25" s="1"/>
      <c r="S25" s="1"/>
      <c r="T25" s="1"/>
      <c r="U25" s="13" t="s">
        <v>41</v>
      </c>
      <c r="V25" s="1">
        <v>1</v>
      </c>
      <c r="W25" s="8" t="s">
        <v>42</v>
      </c>
      <c r="X25" s="7"/>
      <c r="Y25" s="11" t="s">
        <v>43</v>
      </c>
      <c r="Z25" s="1"/>
      <c r="AA25" s="1"/>
      <c r="AB25" s="1"/>
      <c r="AC25" s="1"/>
      <c r="AD25" s="1"/>
      <c r="AE25" s="1"/>
      <c r="AF25" s="8"/>
    </row>
    <row r="26" spans="1:34" ht="14.1" customHeight="1" x14ac:dyDescent="0.2">
      <c r="A26" s="7" t="s">
        <v>34</v>
      </c>
      <c r="C26" s="1"/>
      <c r="D26" s="1"/>
      <c r="E26" s="1"/>
      <c r="F26" s="1"/>
      <c r="G26" s="1" t="s">
        <v>85</v>
      </c>
      <c r="H26" s="1"/>
      <c r="I26" s="1"/>
      <c r="J26" s="1"/>
      <c r="K26" s="1"/>
      <c r="L26" s="12" t="s">
        <v>41</v>
      </c>
      <c r="M26" s="1">
        <v>15</v>
      </c>
      <c r="N26" s="1" t="s">
        <v>42</v>
      </c>
      <c r="O26" s="1"/>
      <c r="P26" s="1" t="s">
        <v>86</v>
      </c>
      <c r="Q26" s="1"/>
      <c r="R26" s="1"/>
      <c r="S26" s="1"/>
      <c r="T26" s="1"/>
      <c r="U26" s="13" t="s">
        <v>41</v>
      </c>
      <c r="V26" s="1">
        <v>5</v>
      </c>
      <c r="W26" s="8" t="s">
        <v>109</v>
      </c>
      <c r="X26" s="7" t="s">
        <v>44</v>
      </c>
      <c r="Y26" s="1"/>
      <c r="Z26" s="1"/>
      <c r="AA26" s="1"/>
      <c r="AB26" s="1"/>
      <c r="AC26" s="1" t="s">
        <v>41</v>
      </c>
      <c r="AD26" s="32">
        <v>1</v>
      </c>
      <c r="AE26" s="1" t="s">
        <v>71</v>
      </c>
      <c r="AF26" s="8"/>
    </row>
    <row r="27" spans="1:34" ht="14.1" customHeight="1" x14ac:dyDescent="0.2">
      <c r="A27" s="7" t="s">
        <v>54</v>
      </c>
      <c r="C27" s="1"/>
      <c r="D27" s="1"/>
      <c r="E27" s="1"/>
      <c r="F27" s="1"/>
      <c r="G27" s="1" t="s">
        <v>87</v>
      </c>
      <c r="H27" s="1"/>
      <c r="I27" s="1"/>
      <c r="J27" s="1"/>
      <c r="K27" s="1"/>
      <c r="L27" s="12" t="s">
        <v>41</v>
      </c>
      <c r="M27" s="1">
        <v>2</v>
      </c>
      <c r="N27" s="1" t="s">
        <v>42</v>
      </c>
      <c r="O27" s="1"/>
      <c r="P27" s="1" t="s">
        <v>88</v>
      </c>
      <c r="Q27" s="1"/>
      <c r="R27" s="1"/>
      <c r="S27" s="1"/>
      <c r="T27" s="1"/>
      <c r="U27" s="13" t="s">
        <v>41</v>
      </c>
      <c r="V27" s="1">
        <v>3</v>
      </c>
      <c r="W27" s="8" t="s">
        <v>42</v>
      </c>
      <c r="X27" s="7" t="s">
        <v>45</v>
      </c>
      <c r="Y27" s="1"/>
      <c r="Z27" s="1"/>
      <c r="AA27" s="1"/>
      <c r="AB27" s="1"/>
      <c r="AC27" s="1" t="s">
        <v>41</v>
      </c>
      <c r="AD27" s="1">
        <v>4</v>
      </c>
      <c r="AE27" s="1" t="s">
        <v>71</v>
      </c>
      <c r="AF27" s="8"/>
      <c r="AH27" s="57" t="s">
        <v>117</v>
      </c>
    </row>
    <row r="28" spans="1:34" ht="14.1" customHeight="1" x14ac:dyDescent="0.2">
      <c r="A28" s="7" t="s">
        <v>35</v>
      </c>
      <c r="C28" s="1"/>
      <c r="D28" s="1"/>
      <c r="E28" s="1"/>
      <c r="F28" s="1"/>
      <c r="G28" s="1" t="s">
        <v>89</v>
      </c>
      <c r="H28" s="1"/>
      <c r="I28" s="1"/>
      <c r="J28" s="1"/>
      <c r="K28" s="1"/>
      <c r="L28" s="12" t="s">
        <v>41</v>
      </c>
      <c r="M28" s="1">
        <v>15</v>
      </c>
      <c r="N28" s="1" t="s">
        <v>42</v>
      </c>
      <c r="O28" s="1"/>
      <c r="P28" s="1" t="s">
        <v>90</v>
      </c>
      <c r="Q28" s="1"/>
      <c r="R28" s="1"/>
      <c r="S28" s="1"/>
      <c r="T28" s="1"/>
      <c r="U28" s="13" t="s">
        <v>41</v>
      </c>
      <c r="V28" s="1">
        <v>2</v>
      </c>
      <c r="W28" s="8" t="s">
        <v>42</v>
      </c>
      <c r="X28" s="7"/>
      <c r="Y28" s="1"/>
      <c r="Z28" s="1"/>
      <c r="AA28" s="1"/>
      <c r="AB28" s="1"/>
      <c r="AC28" s="1"/>
      <c r="AD28" s="1"/>
      <c r="AE28" s="1"/>
      <c r="AF28" s="8"/>
      <c r="AH28" s="2">
        <f>SUM(AD21:AD27)</f>
        <v>26</v>
      </c>
    </row>
    <row r="29" spans="1:34" ht="14.1" customHeight="1" x14ac:dyDescent="0.2">
      <c r="A29" s="7"/>
      <c r="C29" s="1"/>
      <c r="D29" s="1"/>
      <c r="E29" s="1"/>
      <c r="F29" s="1"/>
      <c r="G29" s="1" t="s">
        <v>91</v>
      </c>
      <c r="H29" s="1"/>
      <c r="I29" s="1"/>
      <c r="J29" s="1"/>
      <c r="K29" s="1"/>
      <c r="L29" s="12" t="s">
        <v>41</v>
      </c>
      <c r="M29" s="1">
        <v>4</v>
      </c>
      <c r="N29" s="1" t="s">
        <v>42</v>
      </c>
      <c r="O29" s="1"/>
      <c r="P29" s="1" t="s">
        <v>92</v>
      </c>
      <c r="Q29" s="1"/>
      <c r="R29" s="1"/>
      <c r="S29" s="1"/>
      <c r="T29" s="1"/>
      <c r="U29" s="13" t="s">
        <v>41</v>
      </c>
      <c r="V29" s="1">
        <v>4</v>
      </c>
      <c r="W29" s="8" t="s">
        <v>42</v>
      </c>
      <c r="X29" s="7"/>
      <c r="Y29" s="11" t="s">
        <v>47</v>
      </c>
      <c r="Z29" s="1"/>
      <c r="AA29" s="1"/>
      <c r="AB29" s="1"/>
      <c r="AC29" s="1"/>
      <c r="AD29" s="1"/>
      <c r="AE29" s="1"/>
      <c r="AF29" s="8"/>
    </row>
    <row r="30" spans="1:34" ht="14.1" customHeight="1" x14ac:dyDescent="0.2">
      <c r="A30" s="7" t="s">
        <v>36</v>
      </c>
      <c r="C30" s="1"/>
      <c r="D30" s="1"/>
      <c r="E30" s="1"/>
      <c r="F30" s="1"/>
      <c r="G30" s="1" t="s">
        <v>93</v>
      </c>
      <c r="H30" s="1"/>
      <c r="I30" s="1"/>
      <c r="J30" s="1"/>
      <c r="K30" s="1"/>
      <c r="L30" s="12" t="s">
        <v>41</v>
      </c>
      <c r="M30" s="1">
        <v>1</v>
      </c>
      <c r="N30" s="1" t="s">
        <v>42</v>
      </c>
      <c r="O30" s="1"/>
      <c r="P30" s="1" t="s">
        <v>94</v>
      </c>
      <c r="Q30" s="1"/>
      <c r="R30" s="1"/>
      <c r="S30" s="1"/>
      <c r="T30" s="1"/>
      <c r="U30" s="13" t="s">
        <v>41</v>
      </c>
      <c r="V30" s="1">
        <v>1</v>
      </c>
      <c r="W30" s="8" t="s">
        <v>110</v>
      </c>
      <c r="X30" s="7" t="s">
        <v>48</v>
      </c>
      <c r="Y30" s="1"/>
      <c r="Z30" s="1"/>
      <c r="AB30" s="1" t="s">
        <v>41</v>
      </c>
      <c r="AC30" s="1">
        <v>26</v>
      </c>
      <c r="AD30" s="1" t="s">
        <v>72</v>
      </c>
      <c r="AE30" s="1"/>
      <c r="AF30" s="8"/>
    </row>
    <row r="31" spans="1:34" ht="14.1" customHeight="1" x14ac:dyDescent="0.2">
      <c r="A31" s="7" t="s">
        <v>37</v>
      </c>
      <c r="C31" s="1"/>
      <c r="D31" s="1"/>
      <c r="E31" s="1"/>
      <c r="F31" s="1"/>
      <c r="G31" s="1" t="s">
        <v>95</v>
      </c>
      <c r="H31" s="1"/>
      <c r="I31" s="1"/>
      <c r="J31" s="1"/>
      <c r="K31" s="1"/>
      <c r="L31" s="12" t="s">
        <v>41</v>
      </c>
      <c r="M31" s="1">
        <v>0</v>
      </c>
      <c r="N31" s="1" t="s">
        <v>42</v>
      </c>
      <c r="O31" s="1"/>
      <c r="P31" s="1" t="s">
        <v>96</v>
      </c>
      <c r="Q31" s="1"/>
      <c r="R31" s="1"/>
      <c r="S31" s="1"/>
      <c r="T31" s="1"/>
      <c r="U31" s="13" t="s">
        <v>41</v>
      </c>
      <c r="V31" s="1">
        <v>1</v>
      </c>
      <c r="W31" s="8" t="s">
        <v>110</v>
      </c>
      <c r="X31" s="7"/>
      <c r="Y31" s="1"/>
      <c r="Z31" s="1"/>
      <c r="AA31" s="1"/>
      <c r="AB31" s="1"/>
      <c r="AC31" s="1"/>
      <c r="AD31" s="1"/>
      <c r="AE31" s="1"/>
      <c r="AF31" s="8"/>
    </row>
    <row r="32" spans="1:34" ht="14.1" customHeight="1" x14ac:dyDescent="0.2">
      <c r="A32" s="7" t="s">
        <v>38</v>
      </c>
      <c r="C32" s="1"/>
      <c r="D32" s="1"/>
      <c r="E32" s="1"/>
      <c r="F32" s="1"/>
      <c r="G32" s="1" t="s">
        <v>97</v>
      </c>
      <c r="H32" s="1"/>
      <c r="I32" s="1"/>
      <c r="J32" s="1"/>
      <c r="K32" s="1"/>
      <c r="L32" s="12" t="s">
        <v>41</v>
      </c>
      <c r="M32" s="1">
        <v>0</v>
      </c>
      <c r="N32" s="1" t="s">
        <v>42</v>
      </c>
      <c r="O32" s="1"/>
      <c r="P32" s="1" t="s">
        <v>98</v>
      </c>
      <c r="Q32" s="1"/>
      <c r="R32" s="1"/>
      <c r="S32" s="1"/>
      <c r="T32" s="1"/>
      <c r="U32" s="13" t="s">
        <v>41</v>
      </c>
      <c r="V32" s="1">
        <v>2</v>
      </c>
      <c r="W32" s="8" t="s">
        <v>110</v>
      </c>
      <c r="X32" s="7"/>
      <c r="Y32" s="11" t="s">
        <v>49</v>
      </c>
      <c r="Z32" s="1"/>
      <c r="AA32" s="1"/>
      <c r="AB32" s="1"/>
      <c r="AC32" s="1"/>
      <c r="AD32" s="1"/>
      <c r="AE32" s="1"/>
      <c r="AF32" s="8"/>
    </row>
    <row r="33" spans="1:32" ht="14.1" customHeight="1" x14ac:dyDescent="0.2">
      <c r="A33" s="7"/>
      <c r="C33" s="1"/>
      <c r="D33" s="1"/>
      <c r="E33" s="1"/>
      <c r="F33" s="1"/>
      <c r="G33" s="1" t="s">
        <v>99</v>
      </c>
      <c r="H33" s="1"/>
      <c r="I33" s="1"/>
      <c r="J33" s="1"/>
      <c r="K33" s="1"/>
      <c r="L33" s="12" t="s">
        <v>41</v>
      </c>
      <c r="M33" s="1">
        <v>0</v>
      </c>
      <c r="N33" s="1" t="s">
        <v>42</v>
      </c>
      <c r="O33" s="1"/>
      <c r="P33" s="1" t="s">
        <v>100</v>
      </c>
      <c r="Q33" s="1"/>
      <c r="R33" s="1"/>
      <c r="S33" s="1"/>
      <c r="T33" s="1"/>
      <c r="U33" s="13" t="s">
        <v>41</v>
      </c>
      <c r="V33" s="1">
        <v>2</v>
      </c>
      <c r="W33" s="8" t="s">
        <v>42</v>
      </c>
      <c r="X33" s="7" t="s">
        <v>50</v>
      </c>
      <c r="Y33" s="1"/>
      <c r="Z33" s="1"/>
      <c r="AB33" s="1" t="s">
        <v>41</v>
      </c>
      <c r="AC33" s="1">
        <f>VLOOKUP(AI2,'Hitung (2)'!A4:BH15,57,0)</f>
        <v>241</v>
      </c>
      <c r="AD33" s="1"/>
      <c r="AE33" s="1"/>
      <c r="AF33" s="8"/>
    </row>
    <row r="34" spans="1:32" ht="14.1" customHeight="1" x14ac:dyDescent="0.2">
      <c r="A34" s="7"/>
      <c r="C34" s="1"/>
      <c r="D34" s="1"/>
      <c r="E34" s="1"/>
      <c r="F34" s="1"/>
      <c r="G34" s="1" t="s">
        <v>101</v>
      </c>
      <c r="H34" s="1"/>
      <c r="I34" s="1"/>
      <c r="J34" s="1"/>
      <c r="K34" s="1"/>
      <c r="L34" s="12" t="s">
        <v>41</v>
      </c>
      <c r="M34" s="1">
        <v>0</v>
      </c>
      <c r="N34" s="1" t="s">
        <v>42</v>
      </c>
      <c r="O34" s="1"/>
      <c r="P34" s="1" t="s">
        <v>102</v>
      </c>
      <c r="Q34" s="1"/>
      <c r="R34" s="1"/>
      <c r="S34" s="1"/>
      <c r="T34" s="1"/>
      <c r="U34" s="13" t="s">
        <v>41</v>
      </c>
      <c r="V34" s="1">
        <v>1</v>
      </c>
      <c r="W34" s="8" t="s">
        <v>42</v>
      </c>
      <c r="X34" s="7" t="s">
        <v>51</v>
      </c>
      <c r="Y34" s="1"/>
      <c r="Z34" s="1"/>
      <c r="AB34" s="1" t="s">
        <v>41</v>
      </c>
      <c r="AC34" s="1">
        <f>VLOOKUP(AI2,'Hitung (2)'!A4:BH15,58,0)</f>
        <v>103</v>
      </c>
      <c r="AD34" s="1"/>
      <c r="AE34" s="1"/>
      <c r="AF34" s="8"/>
    </row>
    <row r="35" spans="1:32" ht="14.1" customHeight="1" x14ac:dyDescent="0.2">
      <c r="A35" s="7"/>
      <c r="C35" s="1"/>
      <c r="D35" s="1"/>
      <c r="E35" s="1"/>
      <c r="F35" s="1"/>
      <c r="G35" s="1" t="s">
        <v>103</v>
      </c>
      <c r="H35" s="1"/>
      <c r="I35" s="1"/>
      <c r="J35" s="1"/>
      <c r="K35" s="1"/>
      <c r="L35" s="12" t="s">
        <v>41</v>
      </c>
      <c r="M35" s="1">
        <v>0</v>
      </c>
      <c r="N35" s="1" t="s">
        <v>42</v>
      </c>
      <c r="O35" s="1"/>
      <c r="P35" s="1" t="s">
        <v>104</v>
      </c>
      <c r="Q35" s="1"/>
      <c r="R35" s="1"/>
      <c r="S35" s="1"/>
      <c r="T35" s="1"/>
      <c r="U35" s="13" t="s">
        <v>41</v>
      </c>
      <c r="V35" s="1">
        <v>0</v>
      </c>
      <c r="W35" s="8" t="s">
        <v>42</v>
      </c>
      <c r="X35" s="7" t="s">
        <v>52</v>
      </c>
      <c r="Y35" s="1"/>
      <c r="Z35" s="1"/>
      <c r="AB35" s="1" t="s">
        <v>41</v>
      </c>
      <c r="AC35" s="1">
        <f>VLOOKUP(AI2,'Hitung (2)'!A4:BH15,59,0)</f>
        <v>55</v>
      </c>
      <c r="AD35" s="1"/>
      <c r="AE35" s="1"/>
      <c r="AF35" s="8"/>
    </row>
    <row r="36" spans="1:32" ht="14.1" customHeight="1" x14ac:dyDescent="0.2">
      <c r="A36" s="7"/>
      <c r="C36" s="1"/>
      <c r="D36" s="1"/>
      <c r="E36" s="1"/>
      <c r="F36" s="1"/>
      <c r="G36" s="1" t="s">
        <v>105</v>
      </c>
      <c r="H36" s="1"/>
      <c r="I36" s="1"/>
      <c r="J36" s="1"/>
      <c r="K36" s="1"/>
      <c r="L36" s="12" t="s">
        <v>41</v>
      </c>
      <c r="M36" s="1">
        <v>2</v>
      </c>
      <c r="N36" s="1" t="s">
        <v>42</v>
      </c>
      <c r="O36" s="1"/>
      <c r="P36" s="1" t="s">
        <v>106</v>
      </c>
      <c r="Q36" s="1"/>
      <c r="R36" s="1"/>
      <c r="S36" s="1"/>
      <c r="T36" s="1"/>
      <c r="U36" s="13" t="s">
        <v>41</v>
      </c>
      <c r="V36" s="1">
        <v>1</v>
      </c>
      <c r="W36" s="8" t="s">
        <v>266</v>
      </c>
      <c r="X36" s="7"/>
      <c r="Y36" s="1"/>
      <c r="Z36" s="1"/>
      <c r="AA36" s="1"/>
      <c r="AB36" s="1"/>
      <c r="AC36" s="1"/>
      <c r="AD36" s="1"/>
      <c r="AE36" s="1"/>
      <c r="AF36" s="8"/>
    </row>
    <row r="37" spans="1:32" ht="14.1" customHeight="1" x14ac:dyDescent="0.2">
      <c r="A37" s="14"/>
      <c r="B37" s="15"/>
      <c r="C37" s="15"/>
      <c r="D37" s="15"/>
      <c r="E37" s="15"/>
      <c r="F37" s="15"/>
      <c r="G37" s="15" t="s">
        <v>265</v>
      </c>
      <c r="H37" s="15"/>
      <c r="I37" s="15"/>
      <c r="J37" s="15"/>
      <c r="K37" s="15"/>
      <c r="L37" s="16" t="s">
        <v>41</v>
      </c>
      <c r="M37" s="15">
        <v>1</v>
      </c>
      <c r="N37" s="15" t="s">
        <v>110</v>
      </c>
      <c r="O37" s="15"/>
      <c r="P37" s="15" t="s">
        <v>107</v>
      </c>
      <c r="Q37" s="15"/>
      <c r="R37" s="15"/>
      <c r="S37" s="15"/>
      <c r="T37" s="15"/>
      <c r="U37" s="17" t="s">
        <v>41</v>
      </c>
      <c r="V37" s="15">
        <v>3</v>
      </c>
      <c r="W37" s="18" t="s">
        <v>42</v>
      </c>
      <c r="X37" s="39" t="s">
        <v>53</v>
      </c>
      <c r="Y37" s="15"/>
      <c r="Z37" s="15"/>
      <c r="AA37" s="15"/>
      <c r="AB37" s="15" t="s">
        <v>41</v>
      </c>
      <c r="AC37" s="42">
        <f>VLOOKUP(AI2,'Hitung (2)'!A4:BH15,60,0)</f>
        <v>85.256410256410263</v>
      </c>
      <c r="AD37" s="15" t="s">
        <v>260</v>
      </c>
      <c r="AE37" s="15"/>
      <c r="AF37" s="18"/>
    </row>
    <row r="41" spans="1:32" ht="14.1" customHeight="1" x14ac:dyDescent="0.2">
      <c r="B41" s="189" t="s">
        <v>11</v>
      </c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1"/>
      <c r="T41" s="192" t="s">
        <v>21</v>
      </c>
      <c r="U41" s="193"/>
      <c r="V41" s="194"/>
    </row>
    <row r="42" spans="1:32" ht="14.1" customHeight="1" x14ac:dyDescent="0.2">
      <c r="B42" s="198" t="s">
        <v>12</v>
      </c>
      <c r="C42" s="198"/>
      <c r="D42" s="198"/>
      <c r="E42" s="198" t="s">
        <v>16</v>
      </c>
      <c r="F42" s="198"/>
      <c r="G42" s="198"/>
      <c r="H42" s="198" t="s">
        <v>17</v>
      </c>
      <c r="I42" s="198"/>
      <c r="J42" s="198"/>
      <c r="K42" s="198" t="s">
        <v>18</v>
      </c>
      <c r="L42" s="198"/>
      <c r="M42" s="198"/>
      <c r="N42" s="198" t="s">
        <v>19</v>
      </c>
      <c r="O42" s="198"/>
      <c r="P42" s="198"/>
      <c r="Q42" s="198" t="s">
        <v>20</v>
      </c>
      <c r="R42" s="198"/>
      <c r="S42" s="198"/>
      <c r="T42" s="195"/>
      <c r="U42" s="196"/>
      <c r="V42" s="197"/>
    </row>
    <row r="43" spans="1:32" ht="14.1" customHeight="1" x14ac:dyDescent="0.2">
      <c r="B43" s="75" t="s">
        <v>13</v>
      </c>
      <c r="C43" s="75" t="s">
        <v>14</v>
      </c>
      <c r="D43" s="75" t="s">
        <v>15</v>
      </c>
      <c r="E43" s="75" t="s">
        <v>13</v>
      </c>
      <c r="F43" s="75" t="s">
        <v>14</v>
      </c>
      <c r="G43" s="75" t="s">
        <v>15</v>
      </c>
      <c r="H43" s="75" t="s">
        <v>13</v>
      </c>
      <c r="I43" s="75" t="s">
        <v>14</v>
      </c>
      <c r="J43" s="75" t="s">
        <v>15</v>
      </c>
      <c r="K43" s="75" t="s">
        <v>13</v>
      </c>
      <c r="L43" s="75" t="s">
        <v>14</v>
      </c>
      <c r="M43" s="75" t="s">
        <v>15</v>
      </c>
      <c r="N43" s="75" t="s">
        <v>13</v>
      </c>
      <c r="O43" s="75" t="s">
        <v>14</v>
      </c>
      <c r="P43" s="75" t="s">
        <v>15</v>
      </c>
      <c r="Q43" s="75" t="s">
        <v>13</v>
      </c>
      <c r="R43" s="75" t="s">
        <v>14</v>
      </c>
      <c r="S43" s="75" t="s">
        <v>15</v>
      </c>
      <c r="T43" s="75" t="s">
        <v>13</v>
      </c>
      <c r="U43" s="75" t="s">
        <v>14</v>
      </c>
      <c r="V43" s="75" t="s">
        <v>15</v>
      </c>
    </row>
    <row r="44" spans="1:32" ht="14.1" customHeight="1" x14ac:dyDescent="0.2">
      <c r="B44" s="31">
        <v>31</v>
      </c>
      <c r="C44" s="31">
        <v>28</v>
      </c>
      <c r="D44" s="31">
        <f>SUM(B44:C44)+D40</f>
        <v>59</v>
      </c>
      <c r="E44" s="31">
        <v>26</v>
      </c>
      <c r="F44" s="31">
        <v>25</v>
      </c>
      <c r="G44" s="31">
        <f>SUM(E44:F44)</f>
        <v>51</v>
      </c>
      <c r="H44" s="31">
        <v>31</v>
      </c>
      <c r="I44" s="31">
        <v>15</v>
      </c>
      <c r="J44" s="31">
        <f>SUM(H44:I44)</f>
        <v>46</v>
      </c>
      <c r="K44" s="31">
        <v>21</v>
      </c>
      <c r="L44" s="31">
        <v>20</v>
      </c>
      <c r="M44" s="31">
        <f>SUM(K44:L44)+M38-M40</f>
        <v>41</v>
      </c>
      <c r="N44" s="31">
        <v>18</v>
      </c>
      <c r="O44" s="31">
        <v>23</v>
      </c>
      <c r="P44" s="31">
        <f>SUM(N44:O44)+P38</f>
        <v>41</v>
      </c>
      <c r="Q44" s="31">
        <v>19</v>
      </c>
      <c r="R44" s="31">
        <v>23</v>
      </c>
      <c r="S44" s="31">
        <f>SUM(Q44:R44)+S38-S40</f>
        <v>42</v>
      </c>
      <c r="T44" s="31">
        <f>SUM(Q44,N44,K44,H44,E44,B44)</f>
        <v>146</v>
      </c>
      <c r="U44" s="31">
        <f>SUM(C44,F44,I44,L44,O44,R44)</f>
        <v>134</v>
      </c>
      <c r="V44" s="31">
        <f>SUM(T44:U44)+V40</f>
        <v>280</v>
      </c>
    </row>
    <row r="45" spans="1:32" ht="14.1" customHeight="1" x14ac:dyDescent="0.2">
      <c r="B45" s="186"/>
      <c r="C45" s="187"/>
      <c r="D45" s="188"/>
      <c r="E45" s="186"/>
      <c r="F45" s="187"/>
      <c r="G45" s="188"/>
      <c r="H45" s="186"/>
      <c r="I45" s="187"/>
      <c r="J45" s="188"/>
      <c r="K45" s="186"/>
      <c r="L45" s="187"/>
      <c r="M45" s="188"/>
      <c r="N45" s="186"/>
      <c r="O45" s="187"/>
      <c r="P45" s="188"/>
      <c r="Q45" s="186"/>
      <c r="R45" s="187"/>
      <c r="S45" s="188"/>
      <c r="T45" s="186"/>
      <c r="U45" s="187"/>
      <c r="V45" s="188"/>
    </row>
    <row r="47" spans="1:32" ht="14.1" customHeight="1" x14ac:dyDescent="0.2">
      <c r="H47" s="2" t="s">
        <v>108</v>
      </c>
    </row>
  </sheetData>
  <protectedRanges>
    <protectedRange sqref="AD21:AD24" name="jml guru_1"/>
    <protectedRange sqref="A1" name="JUDUL BULAN"/>
    <protectedRange sqref="AD25:AD27" name="jml guru"/>
    <protectedRange sqref="AC11:AC18" name="rombel"/>
    <protectedRange sqref="AC30" name="efektif" securityDescriptor="O:WDG:WDD:(A;;CC;;;WD)"/>
    <protectedRange sqref="AC33:AC35" name="absen peserta didik"/>
    <protectedRange sqref="AC37" name="jumlah absen"/>
  </protectedRanges>
  <mergeCells count="33">
    <mergeCell ref="A1:AF1"/>
    <mergeCell ref="A5:B7"/>
    <mergeCell ref="C5:T5"/>
    <mergeCell ref="U5:W6"/>
    <mergeCell ref="C6:E6"/>
    <mergeCell ref="F6:H6"/>
    <mergeCell ref="I6:K6"/>
    <mergeCell ref="L6:N6"/>
    <mergeCell ref="O6:Q6"/>
    <mergeCell ref="R6:T6"/>
    <mergeCell ref="R16:T16"/>
    <mergeCell ref="U16:W16"/>
    <mergeCell ref="B41:S41"/>
    <mergeCell ref="T41:V42"/>
    <mergeCell ref="B42:D42"/>
    <mergeCell ref="E42:G42"/>
    <mergeCell ref="H42:J42"/>
    <mergeCell ref="K42:M42"/>
    <mergeCell ref="N42:P42"/>
    <mergeCell ref="Q42:S42"/>
    <mergeCell ref="A15:B16"/>
    <mergeCell ref="C16:E16"/>
    <mergeCell ref="F16:H16"/>
    <mergeCell ref="I16:K16"/>
    <mergeCell ref="L16:N16"/>
    <mergeCell ref="O16:Q16"/>
    <mergeCell ref="T45:V45"/>
    <mergeCell ref="B45:D45"/>
    <mergeCell ref="E45:G45"/>
    <mergeCell ref="H45:J45"/>
    <mergeCell ref="K45:M45"/>
    <mergeCell ref="N45:P45"/>
    <mergeCell ref="Q45:S45"/>
  </mergeCells>
  <printOptions horizontalCentered="1" verticalCentered="1"/>
  <pageMargins left="0.55118110236220474" right="0.19685039370078741" top="0.31496062992125984" bottom="0.35433070866141736" header="0.51181102362204722" footer="0.31496062992125984"/>
  <pageSetup paperSize="135" orientation="landscape" horizontalDpi="4294967293" verticalDpi="4294967293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894F4F-7C96-4D53-AB83-FE1AAFA3DCDF}">
          <x14:formula1>
            <xm:f>'Hitung (2)'!$A$4:$A$15</xm:f>
          </x14:formula1>
          <xm:sqref>AI2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E5D87-11FD-4548-8D4A-FE26BB66E68C}">
  <dimension ref="A1:BH37"/>
  <sheetViews>
    <sheetView zoomScaleNormal="100" workbookViewId="0">
      <selection activeCell="A4" sqref="A4"/>
    </sheetView>
  </sheetViews>
  <sheetFormatPr defaultRowHeight="12.75" x14ac:dyDescent="0.2"/>
  <cols>
    <col min="1" max="1" width="17.42578125" style="53" bestFit="1" customWidth="1"/>
    <col min="2" max="2" width="3.85546875" style="53" customWidth="1"/>
    <col min="3" max="56" width="3.7109375" style="53" customWidth="1"/>
    <col min="57" max="59" width="6.85546875" style="53" customWidth="1"/>
    <col min="60" max="16384" width="9.140625" style="53"/>
  </cols>
  <sheetData>
    <row r="1" spans="1:60" x14ac:dyDescent="0.2">
      <c r="A1" s="224" t="s">
        <v>262</v>
      </c>
      <c r="B1" s="87"/>
      <c r="C1" s="90"/>
      <c r="D1" s="90"/>
      <c r="E1" s="92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89"/>
    </row>
    <row r="2" spans="1:60" x14ac:dyDescent="0.2">
      <c r="A2" s="225"/>
      <c r="B2" s="88"/>
      <c r="C2" s="207" t="s">
        <v>219</v>
      </c>
      <c r="D2" s="207"/>
      <c r="E2" s="207"/>
      <c r="F2" s="207" t="s">
        <v>220</v>
      </c>
      <c r="G2" s="207"/>
      <c r="H2" s="207"/>
      <c r="I2" s="207" t="s">
        <v>223</v>
      </c>
      <c r="J2" s="207"/>
      <c r="K2" s="207"/>
      <c r="L2" s="207" t="s">
        <v>221</v>
      </c>
      <c r="M2" s="207"/>
      <c r="N2" s="207"/>
      <c r="O2" s="207" t="s">
        <v>222</v>
      </c>
      <c r="P2" s="207"/>
      <c r="Q2" s="207"/>
      <c r="R2" s="207" t="s">
        <v>224</v>
      </c>
      <c r="S2" s="207"/>
      <c r="T2" s="207"/>
      <c r="U2" s="207" t="s">
        <v>225</v>
      </c>
      <c r="V2" s="207"/>
      <c r="W2" s="207"/>
      <c r="X2" s="207" t="s">
        <v>226</v>
      </c>
      <c r="Y2" s="207"/>
      <c r="Z2" s="207"/>
      <c r="AA2" s="207" t="s">
        <v>227</v>
      </c>
      <c r="AB2" s="207"/>
      <c r="AC2" s="207"/>
      <c r="AD2" s="207" t="s">
        <v>228</v>
      </c>
      <c r="AE2" s="207"/>
      <c r="AF2" s="207"/>
      <c r="AG2" s="207" t="s">
        <v>229</v>
      </c>
      <c r="AH2" s="207"/>
      <c r="AI2" s="207"/>
      <c r="AJ2" s="207" t="s">
        <v>230</v>
      </c>
      <c r="AK2" s="207"/>
      <c r="AL2" s="207"/>
      <c r="AM2" s="207" t="s">
        <v>231</v>
      </c>
      <c r="AN2" s="207"/>
      <c r="AO2" s="207"/>
      <c r="AP2" s="207" t="s">
        <v>232</v>
      </c>
      <c r="AQ2" s="207"/>
      <c r="AR2" s="207"/>
      <c r="AS2" s="207" t="s">
        <v>233</v>
      </c>
      <c r="AT2" s="207"/>
      <c r="AU2" s="207"/>
      <c r="AV2" s="207" t="s">
        <v>234</v>
      </c>
      <c r="AW2" s="207"/>
      <c r="AX2" s="207"/>
      <c r="AY2" s="207" t="s">
        <v>235</v>
      </c>
      <c r="AZ2" s="207"/>
      <c r="BA2" s="207"/>
      <c r="BB2" s="207" t="s">
        <v>236</v>
      </c>
      <c r="BC2" s="207"/>
      <c r="BD2" s="207"/>
      <c r="BE2" s="207" t="s">
        <v>253</v>
      </c>
      <c r="BF2" s="207"/>
      <c r="BG2" s="207"/>
      <c r="BH2" s="91" t="s">
        <v>253</v>
      </c>
    </row>
    <row r="3" spans="1:60" x14ac:dyDescent="0.2">
      <c r="A3" s="88"/>
      <c r="B3" s="88"/>
      <c r="C3" s="90" t="s">
        <v>78</v>
      </c>
      <c r="D3" s="90" t="s">
        <v>79</v>
      </c>
      <c r="E3" s="90" t="s">
        <v>80</v>
      </c>
      <c r="F3" s="90" t="s">
        <v>78</v>
      </c>
      <c r="G3" s="90" t="s">
        <v>79</v>
      </c>
      <c r="H3" s="90" t="s">
        <v>80</v>
      </c>
      <c r="I3" s="90" t="s">
        <v>78</v>
      </c>
      <c r="J3" s="90" t="s">
        <v>79</v>
      </c>
      <c r="K3" s="90" t="s">
        <v>80</v>
      </c>
      <c r="L3" s="90" t="s">
        <v>78</v>
      </c>
      <c r="M3" s="90" t="s">
        <v>79</v>
      </c>
      <c r="N3" s="90" t="s">
        <v>80</v>
      </c>
      <c r="O3" s="90" t="s">
        <v>78</v>
      </c>
      <c r="P3" s="90" t="s">
        <v>79</v>
      </c>
      <c r="Q3" s="90" t="s">
        <v>80</v>
      </c>
      <c r="R3" s="90" t="s">
        <v>78</v>
      </c>
      <c r="S3" s="90" t="s">
        <v>79</v>
      </c>
      <c r="T3" s="90" t="s">
        <v>80</v>
      </c>
      <c r="U3" s="90" t="s">
        <v>78</v>
      </c>
      <c r="V3" s="90" t="s">
        <v>79</v>
      </c>
      <c r="W3" s="90" t="s">
        <v>80</v>
      </c>
      <c r="X3" s="90" t="s">
        <v>78</v>
      </c>
      <c r="Y3" s="90" t="s">
        <v>79</v>
      </c>
      <c r="Z3" s="90" t="s">
        <v>80</v>
      </c>
      <c r="AA3" s="90" t="s">
        <v>78</v>
      </c>
      <c r="AB3" s="90" t="s">
        <v>79</v>
      </c>
      <c r="AC3" s="90" t="s">
        <v>80</v>
      </c>
      <c r="AD3" s="90" t="s">
        <v>78</v>
      </c>
      <c r="AE3" s="90" t="s">
        <v>79</v>
      </c>
      <c r="AF3" s="90" t="s">
        <v>80</v>
      </c>
      <c r="AG3" s="90" t="s">
        <v>78</v>
      </c>
      <c r="AH3" s="90" t="s">
        <v>79</v>
      </c>
      <c r="AI3" s="90" t="s">
        <v>80</v>
      </c>
      <c r="AJ3" s="90" t="s">
        <v>78</v>
      </c>
      <c r="AK3" s="90" t="s">
        <v>79</v>
      </c>
      <c r="AL3" s="90" t="s">
        <v>80</v>
      </c>
      <c r="AM3" s="90" t="s">
        <v>78</v>
      </c>
      <c r="AN3" s="90" t="s">
        <v>79</v>
      </c>
      <c r="AO3" s="90" t="s">
        <v>80</v>
      </c>
      <c r="AP3" s="90" t="s">
        <v>78</v>
      </c>
      <c r="AQ3" s="90" t="s">
        <v>79</v>
      </c>
      <c r="AR3" s="90" t="s">
        <v>80</v>
      </c>
      <c r="AS3" s="90" t="s">
        <v>78</v>
      </c>
      <c r="AT3" s="90" t="s">
        <v>79</v>
      </c>
      <c r="AU3" s="90" t="s">
        <v>80</v>
      </c>
      <c r="AV3" s="90" t="s">
        <v>78</v>
      </c>
      <c r="AW3" s="90" t="s">
        <v>79</v>
      </c>
      <c r="AX3" s="90" t="s">
        <v>80</v>
      </c>
      <c r="AY3" s="90" t="s">
        <v>78</v>
      </c>
      <c r="AZ3" s="90" t="s">
        <v>79</v>
      </c>
      <c r="BA3" s="90" t="s">
        <v>80</v>
      </c>
      <c r="BB3" s="90" t="s">
        <v>78</v>
      </c>
      <c r="BC3" s="90" t="s">
        <v>79</v>
      </c>
      <c r="BD3" s="90" t="s">
        <v>80</v>
      </c>
      <c r="BE3" s="90" t="s">
        <v>78</v>
      </c>
      <c r="BF3" s="90" t="s">
        <v>79</v>
      </c>
      <c r="BG3" s="90" t="s">
        <v>80</v>
      </c>
      <c r="BH3" s="91" t="s">
        <v>77</v>
      </c>
    </row>
    <row r="4" spans="1:60" x14ac:dyDescent="0.2">
      <c r="A4" s="223">
        <v>43677</v>
      </c>
      <c r="B4" s="221">
        <v>1</v>
      </c>
      <c r="C4" s="217"/>
      <c r="D4" s="218"/>
      <c r="E4" s="219"/>
      <c r="F4" s="217"/>
      <c r="G4" s="218"/>
      <c r="H4" s="219"/>
      <c r="I4" s="217"/>
      <c r="J4" s="218"/>
      <c r="K4" s="219"/>
      <c r="L4" s="217"/>
      <c r="M4" s="218"/>
      <c r="N4" s="219"/>
      <c r="O4" s="217"/>
      <c r="P4" s="218"/>
      <c r="Q4" s="219"/>
      <c r="R4" s="217"/>
      <c r="S4" s="218"/>
      <c r="T4" s="219"/>
      <c r="U4" s="217"/>
      <c r="V4" s="218"/>
      <c r="W4" s="219"/>
      <c r="X4" s="217"/>
      <c r="Y4" s="218"/>
      <c r="Z4" s="219"/>
      <c r="AA4" s="217"/>
      <c r="AB4" s="218"/>
      <c r="AC4" s="219"/>
      <c r="AD4" s="217"/>
      <c r="AE4" s="218"/>
      <c r="AF4" s="219"/>
      <c r="AG4" s="217"/>
      <c r="AH4" s="218"/>
      <c r="AI4" s="219"/>
      <c r="AJ4" s="220"/>
      <c r="AK4" s="220"/>
      <c r="AL4" s="220"/>
      <c r="AM4" s="217"/>
      <c r="AN4" s="218"/>
      <c r="AO4" s="219"/>
      <c r="AP4" s="217"/>
      <c r="AQ4" s="218"/>
      <c r="AR4" s="219"/>
      <c r="AS4" s="220"/>
      <c r="AT4" s="220"/>
      <c r="AU4" s="220"/>
      <c r="AV4" s="217"/>
      <c r="AW4" s="218"/>
      <c r="AX4" s="219"/>
      <c r="AY4" s="217"/>
      <c r="AZ4" s="218"/>
      <c r="BA4" s="219"/>
      <c r="BB4" s="220"/>
      <c r="BC4" s="220"/>
      <c r="BD4" s="220"/>
      <c r="BE4" s="93">
        <f>SUM(C4,F4,I4,L4,O4,R4,U4,X4,AA4,AD4,AG4,AJ4,AM4,AP4,AS4,AV4,AY4,BB4)</f>
        <v>0</v>
      </c>
      <c r="BF4" s="93">
        <f>SUM(D4,G4,J4,M4,P4,S4,V4,Y4,AB4,AE4,AH4,AK4,AN4,AQ4,AT4,AW4,AZ4,BC4)</f>
        <v>0</v>
      </c>
      <c r="BG4" s="93">
        <f>SUM(E4,H4,K4,N4,Q4,T4,W4,Z4,AC4,AF4,AI4,AL4,AO4,AR4,AU4,AX4,BA4,BD4)</f>
        <v>0</v>
      </c>
      <c r="BH4" s="89">
        <f>(SUM(BE4:BG4)*100/$AC$27)</f>
        <v>0</v>
      </c>
    </row>
    <row r="5" spans="1:60" x14ac:dyDescent="0.2">
      <c r="A5" s="223">
        <v>43708</v>
      </c>
      <c r="B5" s="221">
        <v>2</v>
      </c>
      <c r="C5" s="217"/>
      <c r="D5" s="218"/>
      <c r="E5" s="219"/>
      <c r="F5" s="217"/>
      <c r="G5" s="218"/>
      <c r="H5" s="219"/>
      <c r="I5" s="217"/>
      <c r="J5" s="218"/>
      <c r="K5" s="219"/>
      <c r="L5" s="217"/>
      <c r="M5" s="218"/>
      <c r="N5" s="219"/>
      <c r="O5" s="217"/>
      <c r="P5" s="218"/>
      <c r="Q5" s="219"/>
      <c r="R5" s="217"/>
      <c r="S5" s="218"/>
      <c r="T5" s="219"/>
      <c r="U5" s="217"/>
      <c r="V5" s="218"/>
      <c r="W5" s="219"/>
      <c r="X5" s="217"/>
      <c r="Y5" s="218"/>
      <c r="Z5" s="219"/>
      <c r="AA5" s="217"/>
      <c r="AB5" s="218"/>
      <c r="AC5" s="219"/>
      <c r="AD5" s="217"/>
      <c r="AE5" s="218"/>
      <c r="AF5" s="219"/>
      <c r="AG5" s="217"/>
      <c r="AH5" s="218"/>
      <c r="AI5" s="219"/>
      <c r="AJ5" s="220"/>
      <c r="AK5" s="220"/>
      <c r="AL5" s="220"/>
      <c r="AM5" s="217"/>
      <c r="AN5" s="218"/>
      <c r="AO5" s="219"/>
      <c r="AP5" s="217"/>
      <c r="AQ5" s="218"/>
      <c r="AR5" s="219"/>
      <c r="AS5" s="220"/>
      <c r="AT5" s="220"/>
      <c r="AU5" s="220"/>
      <c r="AV5" s="217"/>
      <c r="AW5" s="218"/>
      <c r="AX5" s="219"/>
      <c r="AY5" s="217"/>
      <c r="AZ5" s="218"/>
      <c r="BA5" s="219"/>
      <c r="BB5" s="220"/>
      <c r="BC5" s="220"/>
      <c r="BD5" s="220"/>
      <c r="BE5" s="93">
        <f t="shared" ref="BE5:BE15" si="0">SUM(C5,F5,I5,L5,O5,R5,U5,X5,AA5,AD5,AG5,AJ5,AM5,AP5,AS5,AV5,AY5,BB5)</f>
        <v>0</v>
      </c>
      <c r="BF5" s="93">
        <f t="shared" ref="BF5:BF15" si="1">SUM(D5,G5,J5,M5,P5,S5,V5,Y5,AB5,AE5,AH5,AK5,AN5,AQ5,AT5,AW5,AZ5,BC5)</f>
        <v>0</v>
      </c>
      <c r="BG5" s="93">
        <f t="shared" ref="BG5:BG15" si="2">SUM(E5,H5,K5,N5,Q5,T5,W5,Z5,AC5,AF5,AI5,AL5,AO5,AR5,AU5,AX5,BA5,BD5)</f>
        <v>0</v>
      </c>
      <c r="BH5" s="89">
        <f t="shared" ref="BH5:BH15" si="3">(SUM(BE5:BG5)*100/$AC$27)</f>
        <v>0</v>
      </c>
    </row>
    <row r="6" spans="1:60" x14ac:dyDescent="0.2">
      <c r="A6" s="223">
        <v>43738</v>
      </c>
      <c r="B6" s="221">
        <v>3</v>
      </c>
      <c r="C6" s="217">
        <v>27</v>
      </c>
      <c r="D6" s="218">
        <v>6</v>
      </c>
      <c r="E6" s="219">
        <v>0</v>
      </c>
      <c r="F6" s="217">
        <v>12</v>
      </c>
      <c r="G6" s="218">
        <v>6</v>
      </c>
      <c r="H6" s="219">
        <v>3</v>
      </c>
      <c r="I6" s="217">
        <v>27</v>
      </c>
      <c r="J6" s="218">
        <v>8</v>
      </c>
      <c r="K6" s="219">
        <v>5</v>
      </c>
      <c r="L6" s="217">
        <v>13</v>
      </c>
      <c r="M6" s="218">
        <v>2</v>
      </c>
      <c r="N6" s="219">
        <v>0</v>
      </c>
      <c r="O6" s="217">
        <v>10</v>
      </c>
      <c r="P6" s="218">
        <v>11</v>
      </c>
      <c r="Q6" s="219">
        <v>0</v>
      </c>
      <c r="R6" s="217">
        <v>15</v>
      </c>
      <c r="S6" s="218">
        <v>3</v>
      </c>
      <c r="T6" s="219">
        <v>3</v>
      </c>
      <c r="U6" s="217">
        <v>6</v>
      </c>
      <c r="V6" s="218">
        <v>8</v>
      </c>
      <c r="W6" s="219">
        <v>0</v>
      </c>
      <c r="X6" s="217">
        <v>22</v>
      </c>
      <c r="Y6" s="218">
        <v>5</v>
      </c>
      <c r="Z6" s="219">
        <v>2</v>
      </c>
      <c r="AA6" s="217">
        <v>33</v>
      </c>
      <c r="AB6" s="218">
        <v>16</v>
      </c>
      <c r="AC6" s="219">
        <v>8</v>
      </c>
      <c r="AD6" s="217">
        <v>7</v>
      </c>
      <c r="AE6" s="218">
        <v>6</v>
      </c>
      <c r="AF6" s="219">
        <v>7</v>
      </c>
      <c r="AG6" s="217">
        <v>15</v>
      </c>
      <c r="AH6" s="218">
        <v>2</v>
      </c>
      <c r="AI6" s="219">
        <v>10</v>
      </c>
      <c r="AJ6" s="220"/>
      <c r="AK6" s="220"/>
      <c r="AL6" s="220"/>
      <c r="AM6" s="217">
        <v>15</v>
      </c>
      <c r="AN6" s="218">
        <v>8</v>
      </c>
      <c r="AO6" s="219">
        <v>0</v>
      </c>
      <c r="AP6" s="217">
        <v>4</v>
      </c>
      <c r="AQ6" s="218">
        <v>3</v>
      </c>
      <c r="AR6" s="219">
        <v>4</v>
      </c>
      <c r="AS6" s="220"/>
      <c r="AT6" s="220"/>
      <c r="AU6" s="220"/>
      <c r="AV6" s="217">
        <v>22</v>
      </c>
      <c r="AW6" s="218">
        <v>7</v>
      </c>
      <c r="AX6" s="219">
        <v>4</v>
      </c>
      <c r="AY6" s="217">
        <v>13</v>
      </c>
      <c r="AZ6" s="218">
        <v>12</v>
      </c>
      <c r="BA6" s="219">
        <v>9</v>
      </c>
      <c r="BB6" s="220"/>
      <c r="BC6" s="220"/>
      <c r="BD6" s="220"/>
      <c r="BE6" s="93">
        <f t="shared" si="0"/>
        <v>241</v>
      </c>
      <c r="BF6" s="93">
        <f t="shared" si="1"/>
        <v>103</v>
      </c>
      <c r="BG6" s="93">
        <f t="shared" si="2"/>
        <v>55</v>
      </c>
      <c r="BH6" s="89">
        <f t="shared" si="3"/>
        <v>85.256410256410263</v>
      </c>
    </row>
    <row r="7" spans="1:60" x14ac:dyDescent="0.2">
      <c r="A7" s="223">
        <v>43769</v>
      </c>
      <c r="B7" s="221">
        <v>4</v>
      </c>
      <c r="C7" s="217"/>
      <c r="D7" s="218"/>
      <c r="E7" s="219"/>
      <c r="F7" s="217"/>
      <c r="G7" s="218"/>
      <c r="H7" s="219"/>
      <c r="I7" s="217"/>
      <c r="J7" s="218"/>
      <c r="K7" s="219"/>
      <c r="L7" s="217"/>
      <c r="M7" s="218"/>
      <c r="N7" s="219"/>
      <c r="O7" s="217"/>
      <c r="P7" s="218"/>
      <c r="Q7" s="219"/>
      <c r="R7" s="217"/>
      <c r="S7" s="218"/>
      <c r="T7" s="219"/>
      <c r="U7" s="217"/>
      <c r="V7" s="218"/>
      <c r="W7" s="219"/>
      <c r="X7" s="217"/>
      <c r="Y7" s="218"/>
      <c r="Z7" s="219"/>
      <c r="AA7" s="217"/>
      <c r="AB7" s="218"/>
      <c r="AC7" s="219"/>
      <c r="AD7" s="217"/>
      <c r="AE7" s="218"/>
      <c r="AF7" s="219"/>
      <c r="AG7" s="217"/>
      <c r="AH7" s="218"/>
      <c r="AI7" s="219"/>
      <c r="AJ7" s="220"/>
      <c r="AK7" s="220"/>
      <c r="AL7" s="220"/>
      <c r="AM7" s="217"/>
      <c r="AN7" s="218"/>
      <c r="AO7" s="219"/>
      <c r="AP7" s="217"/>
      <c r="AQ7" s="218"/>
      <c r="AR7" s="219"/>
      <c r="AS7" s="220"/>
      <c r="AT7" s="220"/>
      <c r="AU7" s="220"/>
      <c r="AV7" s="217"/>
      <c r="AW7" s="218"/>
      <c r="AX7" s="219"/>
      <c r="AY7" s="217"/>
      <c r="AZ7" s="218"/>
      <c r="BA7" s="219"/>
      <c r="BB7" s="220"/>
      <c r="BC7" s="220"/>
      <c r="BD7" s="220"/>
      <c r="BE7" s="93">
        <f t="shared" si="0"/>
        <v>0</v>
      </c>
      <c r="BF7" s="93">
        <f t="shared" si="1"/>
        <v>0</v>
      </c>
      <c r="BG7" s="93">
        <f t="shared" si="2"/>
        <v>0</v>
      </c>
      <c r="BH7" s="89">
        <f t="shared" si="3"/>
        <v>0</v>
      </c>
    </row>
    <row r="8" spans="1:60" x14ac:dyDescent="0.2">
      <c r="A8" s="223">
        <v>43799</v>
      </c>
      <c r="B8" s="221">
        <v>5</v>
      </c>
      <c r="C8" s="217"/>
      <c r="D8" s="218"/>
      <c r="E8" s="219"/>
      <c r="F8" s="217"/>
      <c r="G8" s="218"/>
      <c r="H8" s="219"/>
      <c r="I8" s="217"/>
      <c r="J8" s="218"/>
      <c r="K8" s="219"/>
      <c r="L8" s="217"/>
      <c r="M8" s="218"/>
      <c r="N8" s="219"/>
      <c r="O8" s="217"/>
      <c r="P8" s="218"/>
      <c r="Q8" s="219"/>
      <c r="R8" s="217"/>
      <c r="S8" s="218"/>
      <c r="T8" s="219"/>
      <c r="U8" s="217"/>
      <c r="V8" s="218"/>
      <c r="W8" s="219"/>
      <c r="X8" s="217"/>
      <c r="Y8" s="218"/>
      <c r="Z8" s="219"/>
      <c r="AA8" s="217"/>
      <c r="AB8" s="218"/>
      <c r="AC8" s="219"/>
      <c r="AD8" s="217"/>
      <c r="AE8" s="218"/>
      <c r="AF8" s="219"/>
      <c r="AG8" s="217"/>
      <c r="AH8" s="218"/>
      <c r="AI8" s="219"/>
      <c r="AJ8" s="220"/>
      <c r="AK8" s="220"/>
      <c r="AL8" s="220"/>
      <c r="AM8" s="217"/>
      <c r="AN8" s="218"/>
      <c r="AO8" s="219"/>
      <c r="AP8" s="217"/>
      <c r="AQ8" s="218"/>
      <c r="AR8" s="219"/>
      <c r="AS8" s="220"/>
      <c r="AT8" s="220"/>
      <c r="AU8" s="220"/>
      <c r="AV8" s="217"/>
      <c r="AW8" s="218"/>
      <c r="AX8" s="219"/>
      <c r="AY8" s="217"/>
      <c r="AZ8" s="218"/>
      <c r="BA8" s="219"/>
      <c r="BB8" s="220"/>
      <c r="BC8" s="220"/>
      <c r="BD8" s="220"/>
      <c r="BE8" s="93">
        <f t="shared" si="0"/>
        <v>0</v>
      </c>
      <c r="BF8" s="93">
        <f t="shared" si="1"/>
        <v>0</v>
      </c>
      <c r="BG8" s="93">
        <f t="shared" si="2"/>
        <v>0</v>
      </c>
      <c r="BH8" s="89">
        <f t="shared" si="3"/>
        <v>0</v>
      </c>
    </row>
    <row r="9" spans="1:60" x14ac:dyDescent="0.2">
      <c r="A9" s="223">
        <v>43830</v>
      </c>
      <c r="B9" s="221">
        <v>6</v>
      </c>
      <c r="C9" s="217"/>
      <c r="D9" s="218"/>
      <c r="E9" s="219"/>
      <c r="F9" s="217"/>
      <c r="G9" s="218"/>
      <c r="H9" s="219"/>
      <c r="I9" s="217"/>
      <c r="J9" s="218"/>
      <c r="K9" s="219"/>
      <c r="L9" s="217"/>
      <c r="M9" s="218"/>
      <c r="N9" s="219"/>
      <c r="O9" s="217"/>
      <c r="P9" s="218"/>
      <c r="Q9" s="219"/>
      <c r="R9" s="217"/>
      <c r="S9" s="218"/>
      <c r="T9" s="219"/>
      <c r="U9" s="217"/>
      <c r="V9" s="218"/>
      <c r="W9" s="219"/>
      <c r="X9" s="217"/>
      <c r="Y9" s="218"/>
      <c r="Z9" s="219"/>
      <c r="AA9" s="217"/>
      <c r="AB9" s="218"/>
      <c r="AC9" s="219"/>
      <c r="AD9" s="217"/>
      <c r="AE9" s="218"/>
      <c r="AF9" s="219"/>
      <c r="AG9" s="217"/>
      <c r="AH9" s="218"/>
      <c r="AI9" s="219"/>
      <c r="AJ9" s="220"/>
      <c r="AK9" s="220"/>
      <c r="AL9" s="220"/>
      <c r="AM9" s="217"/>
      <c r="AN9" s="218"/>
      <c r="AO9" s="219"/>
      <c r="AP9" s="217"/>
      <c r="AQ9" s="218"/>
      <c r="AR9" s="219"/>
      <c r="AS9" s="220"/>
      <c r="AT9" s="220"/>
      <c r="AU9" s="220"/>
      <c r="AV9" s="217"/>
      <c r="AW9" s="218"/>
      <c r="AX9" s="219"/>
      <c r="AY9" s="217"/>
      <c r="AZ9" s="218"/>
      <c r="BA9" s="219"/>
      <c r="BB9" s="220"/>
      <c r="BC9" s="220"/>
      <c r="BD9" s="220"/>
      <c r="BE9" s="93">
        <f t="shared" si="0"/>
        <v>0</v>
      </c>
      <c r="BF9" s="93">
        <f t="shared" si="1"/>
        <v>0</v>
      </c>
      <c r="BG9" s="93">
        <f t="shared" si="2"/>
        <v>0</v>
      </c>
      <c r="BH9" s="89">
        <f t="shared" si="3"/>
        <v>0</v>
      </c>
    </row>
    <row r="10" spans="1:60" x14ac:dyDescent="0.2">
      <c r="A10" s="223">
        <v>43861</v>
      </c>
      <c r="B10" s="221">
        <v>7</v>
      </c>
      <c r="C10" s="217"/>
      <c r="D10" s="218"/>
      <c r="E10" s="219"/>
      <c r="F10" s="217"/>
      <c r="G10" s="218"/>
      <c r="H10" s="219"/>
      <c r="I10" s="217"/>
      <c r="J10" s="218"/>
      <c r="K10" s="219"/>
      <c r="L10" s="217"/>
      <c r="M10" s="218"/>
      <c r="N10" s="219"/>
      <c r="O10" s="217"/>
      <c r="P10" s="218"/>
      <c r="Q10" s="219"/>
      <c r="R10" s="217"/>
      <c r="S10" s="218"/>
      <c r="T10" s="219"/>
      <c r="U10" s="217"/>
      <c r="V10" s="218"/>
      <c r="W10" s="219"/>
      <c r="X10" s="217"/>
      <c r="Y10" s="218"/>
      <c r="Z10" s="219"/>
      <c r="AA10" s="217"/>
      <c r="AB10" s="218"/>
      <c r="AC10" s="219"/>
      <c r="AD10" s="217"/>
      <c r="AE10" s="218"/>
      <c r="AF10" s="219"/>
      <c r="AG10" s="217"/>
      <c r="AH10" s="218"/>
      <c r="AI10" s="219"/>
      <c r="AJ10" s="220"/>
      <c r="AK10" s="220"/>
      <c r="AL10" s="220"/>
      <c r="AM10" s="217"/>
      <c r="AN10" s="218"/>
      <c r="AO10" s="219"/>
      <c r="AP10" s="217"/>
      <c r="AQ10" s="218"/>
      <c r="AR10" s="219"/>
      <c r="AS10" s="220"/>
      <c r="AT10" s="220"/>
      <c r="AU10" s="220"/>
      <c r="AV10" s="217"/>
      <c r="AW10" s="218"/>
      <c r="AX10" s="219"/>
      <c r="AY10" s="217"/>
      <c r="AZ10" s="218"/>
      <c r="BA10" s="219"/>
      <c r="BB10" s="220"/>
      <c r="BC10" s="220"/>
      <c r="BD10" s="220"/>
      <c r="BE10" s="93">
        <f t="shared" si="0"/>
        <v>0</v>
      </c>
      <c r="BF10" s="93">
        <f t="shared" si="1"/>
        <v>0</v>
      </c>
      <c r="BG10" s="93">
        <f t="shared" si="2"/>
        <v>0</v>
      </c>
      <c r="BH10" s="89">
        <f t="shared" si="3"/>
        <v>0</v>
      </c>
    </row>
    <row r="11" spans="1:60" x14ac:dyDescent="0.2">
      <c r="A11" s="223">
        <v>43890</v>
      </c>
      <c r="B11" s="221">
        <v>8</v>
      </c>
      <c r="C11" s="217"/>
      <c r="D11" s="218"/>
      <c r="E11" s="219"/>
      <c r="F11" s="217"/>
      <c r="G11" s="218"/>
      <c r="H11" s="219"/>
      <c r="I11" s="217"/>
      <c r="J11" s="218"/>
      <c r="K11" s="219"/>
      <c r="L11" s="217"/>
      <c r="M11" s="218"/>
      <c r="N11" s="219"/>
      <c r="O11" s="217"/>
      <c r="P11" s="218"/>
      <c r="Q11" s="219"/>
      <c r="R11" s="217"/>
      <c r="S11" s="218"/>
      <c r="T11" s="219"/>
      <c r="U11" s="217"/>
      <c r="V11" s="218"/>
      <c r="W11" s="219"/>
      <c r="X11" s="217"/>
      <c r="Y11" s="218"/>
      <c r="Z11" s="219"/>
      <c r="AA11" s="217"/>
      <c r="AB11" s="218"/>
      <c r="AC11" s="219"/>
      <c r="AD11" s="217"/>
      <c r="AE11" s="218"/>
      <c r="AF11" s="219"/>
      <c r="AG11" s="217"/>
      <c r="AH11" s="218"/>
      <c r="AI11" s="219"/>
      <c r="AJ11" s="220"/>
      <c r="AK11" s="220"/>
      <c r="AL11" s="220"/>
      <c r="AM11" s="217"/>
      <c r="AN11" s="218"/>
      <c r="AO11" s="219"/>
      <c r="AP11" s="217"/>
      <c r="AQ11" s="218"/>
      <c r="AR11" s="219"/>
      <c r="AS11" s="220"/>
      <c r="AT11" s="220"/>
      <c r="AU11" s="220"/>
      <c r="AV11" s="217"/>
      <c r="AW11" s="218"/>
      <c r="AX11" s="219"/>
      <c r="AY11" s="217"/>
      <c r="AZ11" s="218"/>
      <c r="BA11" s="219"/>
      <c r="BB11" s="220"/>
      <c r="BC11" s="220"/>
      <c r="BD11" s="220"/>
      <c r="BE11" s="93">
        <f t="shared" si="0"/>
        <v>0</v>
      </c>
      <c r="BF11" s="93">
        <f t="shared" si="1"/>
        <v>0</v>
      </c>
      <c r="BG11" s="93">
        <f t="shared" si="2"/>
        <v>0</v>
      </c>
      <c r="BH11" s="89">
        <f t="shared" si="3"/>
        <v>0</v>
      </c>
    </row>
    <row r="12" spans="1:60" x14ac:dyDescent="0.2">
      <c r="A12" s="223">
        <v>43555</v>
      </c>
      <c r="B12" s="221">
        <v>9</v>
      </c>
      <c r="C12" s="217"/>
      <c r="D12" s="218"/>
      <c r="E12" s="219"/>
      <c r="F12" s="217"/>
      <c r="G12" s="218"/>
      <c r="H12" s="219"/>
      <c r="I12" s="217"/>
      <c r="J12" s="218"/>
      <c r="K12" s="219"/>
      <c r="L12" s="217"/>
      <c r="M12" s="218"/>
      <c r="N12" s="219"/>
      <c r="O12" s="217"/>
      <c r="P12" s="218"/>
      <c r="Q12" s="219"/>
      <c r="R12" s="217"/>
      <c r="S12" s="218"/>
      <c r="T12" s="219"/>
      <c r="U12" s="217"/>
      <c r="V12" s="218"/>
      <c r="W12" s="219"/>
      <c r="X12" s="217"/>
      <c r="Y12" s="218"/>
      <c r="Z12" s="219"/>
      <c r="AA12" s="217"/>
      <c r="AB12" s="218"/>
      <c r="AC12" s="219"/>
      <c r="AD12" s="217"/>
      <c r="AE12" s="218"/>
      <c r="AF12" s="219"/>
      <c r="AG12" s="217"/>
      <c r="AH12" s="218"/>
      <c r="AI12" s="219"/>
      <c r="AJ12" s="220"/>
      <c r="AK12" s="220"/>
      <c r="AL12" s="220"/>
      <c r="AM12" s="217"/>
      <c r="AN12" s="218"/>
      <c r="AO12" s="219"/>
      <c r="AP12" s="217"/>
      <c r="AQ12" s="218"/>
      <c r="AR12" s="219"/>
      <c r="AS12" s="220"/>
      <c r="AT12" s="220"/>
      <c r="AU12" s="220"/>
      <c r="AV12" s="217"/>
      <c r="AW12" s="218"/>
      <c r="AX12" s="219"/>
      <c r="AY12" s="217"/>
      <c r="AZ12" s="218"/>
      <c r="BA12" s="219"/>
      <c r="BB12" s="220"/>
      <c r="BC12" s="220"/>
      <c r="BD12" s="220"/>
      <c r="BE12" s="93">
        <f t="shared" si="0"/>
        <v>0</v>
      </c>
      <c r="BF12" s="93">
        <f t="shared" si="1"/>
        <v>0</v>
      </c>
      <c r="BG12" s="93">
        <f t="shared" si="2"/>
        <v>0</v>
      </c>
      <c r="BH12" s="89">
        <f t="shared" si="3"/>
        <v>0</v>
      </c>
    </row>
    <row r="13" spans="1:60" x14ac:dyDescent="0.2">
      <c r="A13" s="223">
        <v>43585</v>
      </c>
      <c r="B13" s="221">
        <v>10</v>
      </c>
      <c r="C13" s="217"/>
      <c r="D13" s="218"/>
      <c r="E13" s="219"/>
      <c r="F13" s="217"/>
      <c r="G13" s="218"/>
      <c r="H13" s="219"/>
      <c r="I13" s="217"/>
      <c r="J13" s="218"/>
      <c r="K13" s="219"/>
      <c r="L13" s="217"/>
      <c r="M13" s="218"/>
      <c r="N13" s="219"/>
      <c r="O13" s="217"/>
      <c r="P13" s="218"/>
      <c r="Q13" s="219"/>
      <c r="R13" s="217"/>
      <c r="S13" s="218"/>
      <c r="T13" s="219"/>
      <c r="U13" s="217"/>
      <c r="V13" s="218"/>
      <c r="W13" s="219"/>
      <c r="X13" s="217"/>
      <c r="Y13" s="218"/>
      <c r="Z13" s="219"/>
      <c r="AA13" s="217"/>
      <c r="AB13" s="218"/>
      <c r="AC13" s="219"/>
      <c r="AD13" s="217"/>
      <c r="AE13" s="218"/>
      <c r="AF13" s="219"/>
      <c r="AG13" s="217"/>
      <c r="AH13" s="218"/>
      <c r="AI13" s="219"/>
      <c r="AJ13" s="220"/>
      <c r="AK13" s="220"/>
      <c r="AL13" s="220"/>
      <c r="AM13" s="217"/>
      <c r="AN13" s="218"/>
      <c r="AO13" s="219"/>
      <c r="AP13" s="217"/>
      <c r="AQ13" s="218"/>
      <c r="AR13" s="219"/>
      <c r="AS13" s="220"/>
      <c r="AT13" s="220"/>
      <c r="AU13" s="220"/>
      <c r="AV13" s="217"/>
      <c r="AW13" s="218"/>
      <c r="AX13" s="219"/>
      <c r="AY13" s="217"/>
      <c r="AZ13" s="218"/>
      <c r="BA13" s="219"/>
      <c r="BB13" s="220"/>
      <c r="BC13" s="220"/>
      <c r="BD13" s="220"/>
      <c r="BE13" s="93">
        <f t="shared" si="0"/>
        <v>0</v>
      </c>
      <c r="BF13" s="93">
        <f t="shared" si="1"/>
        <v>0</v>
      </c>
      <c r="BG13" s="93">
        <f t="shared" si="2"/>
        <v>0</v>
      </c>
      <c r="BH13" s="89">
        <f t="shared" si="3"/>
        <v>0</v>
      </c>
    </row>
    <row r="14" spans="1:60" x14ac:dyDescent="0.2">
      <c r="A14" s="223">
        <v>43616</v>
      </c>
      <c r="B14" s="221">
        <v>11</v>
      </c>
      <c r="C14" s="217"/>
      <c r="D14" s="218"/>
      <c r="E14" s="219"/>
      <c r="F14" s="217"/>
      <c r="G14" s="218"/>
      <c r="H14" s="219"/>
      <c r="I14" s="217"/>
      <c r="J14" s="218"/>
      <c r="K14" s="219"/>
      <c r="L14" s="217"/>
      <c r="M14" s="218"/>
      <c r="N14" s="219"/>
      <c r="O14" s="217"/>
      <c r="P14" s="218"/>
      <c r="Q14" s="219"/>
      <c r="R14" s="217"/>
      <c r="S14" s="218"/>
      <c r="T14" s="219"/>
      <c r="U14" s="217"/>
      <c r="V14" s="218"/>
      <c r="W14" s="219"/>
      <c r="X14" s="217"/>
      <c r="Y14" s="218"/>
      <c r="Z14" s="219"/>
      <c r="AA14" s="217"/>
      <c r="AB14" s="218"/>
      <c r="AC14" s="219"/>
      <c r="AD14" s="217"/>
      <c r="AE14" s="218"/>
      <c r="AF14" s="219"/>
      <c r="AG14" s="217"/>
      <c r="AH14" s="218"/>
      <c r="AI14" s="219"/>
      <c r="AJ14" s="220"/>
      <c r="AK14" s="220"/>
      <c r="AL14" s="220"/>
      <c r="AM14" s="217"/>
      <c r="AN14" s="218"/>
      <c r="AO14" s="219"/>
      <c r="AP14" s="217"/>
      <c r="AQ14" s="218"/>
      <c r="AR14" s="219"/>
      <c r="AS14" s="220"/>
      <c r="AT14" s="220"/>
      <c r="AU14" s="220"/>
      <c r="AV14" s="217"/>
      <c r="AW14" s="218"/>
      <c r="AX14" s="219"/>
      <c r="AY14" s="217"/>
      <c r="AZ14" s="218"/>
      <c r="BA14" s="219"/>
      <c r="BB14" s="220"/>
      <c r="BC14" s="220"/>
      <c r="BD14" s="220"/>
      <c r="BE14" s="93">
        <f t="shared" si="0"/>
        <v>0</v>
      </c>
      <c r="BF14" s="93">
        <f t="shared" si="1"/>
        <v>0</v>
      </c>
      <c r="BG14" s="93">
        <f t="shared" si="2"/>
        <v>0</v>
      </c>
      <c r="BH14" s="89">
        <f t="shared" si="3"/>
        <v>0</v>
      </c>
    </row>
    <row r="15" spans="1:60" x14ac:dyDescent="0.2">
      <c r="A15" s="223">
        <v>43646</v>
      </c>
      <c r="B15" s="221">
        <v>12</v>
      </c>
      <c r="C15" s="217"/>
      <c r="D15" s="218"/>
      <c r="E15" s="219"/>
      <c r="F15" s="217"/>
      <c r="G15" s="218"/>
      <c r="H15" s="219"/>
      <c r="I15" s="217"/>
      <c r="J15" s="218"/>
      <c r="K15" s="219"/>
      <c r="L15" s="217"/>
      <c r="M15" s="218"/>
      <c r="N15" s="219"/>
      <c r="O15" s="217"/>
      <c r="P15" s="218"/>
      <c r="Q15" s="219"/>
      <c r="R15" s="217"/>
      <c r="S15" s="218"/>
      <c r="T15" s="219"/>
      <c r="U15" s="217"/>
      <c r="V15" s="218"/>
      <c r="W15" s="219"/>
      <c r="X15" s="217"/>
      <c r="Y15" s="218"/>
      <c r="Z15" s="219"/>
      <c r="AA15" s="217"/>
      <c r="AB15" s="218"/>
      <c r="AC15" s="219"/>
      <c r="AD15" s="217"/>
      <c r="AE15" s="218"/>
      <c r="AF15" s="219"/>
      <c r="AG15" s="217"/>
      <c r="AH15" s="218"/>
      <c r="AI15" s="219"/>
      <c r="AJ15" s="220"/>
      <c r="AK15" s="220"/>
      <c r="AL15" s="220"/>
      <c r="AM15" s="217"/>
      <c r="AN15" s="218"/>
      <c r="AO15" s="219"/>
      <c r="AP15" s="217"/>
      <c r="AQ15" s="218"/>
      <c r="AR15" s="219"/>
      <c r="AS15" s="220"/>
      <c r="AT15" s="220"/>
      <c r="AU15" s="220"/>
      <c r="AV15" s="217"/>
      <c r="AW15" s="218"/>
      <c r="AX15" s="219"/>
      <c r="AY15" s="217"/>
      <c r="AZ15" s="218"/>
      <c r="BA15" s="219"/>
      <c r="BB15" s="220"/>
      <c r="BC15" s="220"/>
      <c r="BD15" s="220"/>
      <c r="BE15" s="93">
        <f t="shared" si="0"/>
        <v>0</v>
      </c>
      <c r="BF15" s="93">
        <f t="shared" si="1"/>
        <v>0</v>
      </c>
      <c r="BG15" s="93">
        <f t="shared" si="2"/>
        <v>0</v>
      </c>
      <c r="BH15" s="89">
        <f t="shared" si="3"/>
        <v>0</v>
      </c>
    </row>
    <row r="16" spans="1:60" x14ac:dyDescent="0.2">
      <c r="A16" s="54"/>
      <c r="B16" s="94"/>
      <c r="C16" s="94"/>
      <c r="D16" s="94"/>
    </row>
    <row r="17" spans="1:34" x14ac:dyDescent="0.2">
      <c r="A17" s="54"/>
      <c r="B17" s="94"/>
      <c r="C17" s="94"/>
      <c r="D17" s="94"/>
    </row>
    <row r="18" spans="1:34" x14ac:dyDescent="0.2">
      <c r="A18" s="54"/>
      <c r="B18" s="94"/>
      <c r="C18" s="94"/>
      <c r="D18" s="94"/>
    </row>
    <row r="19" spans="1:34" x14ac:dyDescent="0.2">
      <c r="A19" s="54"/>
      <c r="B19" s="94"/>
      <c r="C19" s="94"/>
      <c r="D19" s="94"/>
    </row>
    <row r="20" spans="1:34" x14ac:dyDescent="0.2">
      <c r="A20" s="54" t="s">
        <v>10</v>
      </c>
      <c r="J20" s="55"/>
    </row>
    <row r="21" spans="1:34" ht="15" x14ac:dyDescent="0.25">
      <c r="A21" s="211" t="s">
        <v>237</v>
      </c>
      <c r="B21" s="212"/>
      <c r="C21" s="95" t="s">
        <v>238</v>
      </c>
      <c r="D21" s="96"/>
      <c r="E21" s="95" t="s">
        <v>239</v>
      </c>
      <c r="F21" s="96"/>
      <c r="G21" s="95" t="s">
        <v>240</v>
      </c>
      <c r="H21" s="96"/>
      <c r="I21" s="97" t="s">
        <v>241</v>
      </c>
      <c r="J21" s="98"/>
      <c r="K21" s="97" t="s">
        <v>242</v>
      </c>
      <c r="L21" s="98"/>
      <c r="M21" s="97" t="s">
        <v>243</v>
      </c>
      <c r="N21" s="98"/>
      <c r="O21" s="99" t="s">
        <v>244</v>
      </c>
      <c r="P21" s="100"/>
      <c r="Q21" s="99" t="s">
        <v>245</v>
      </c>
      <c r="R21" s="100"/>
      <c r="S21" s="101" t="s">
        <v>246</v>
      </c>
      <c r="T21" s="101"/>
      <c r="U21" s="102" t="s">
        <v>247</v>
      </c>
      <c r="V21" s="103"/>
      <c r="W21" s="102" t="s">
        <v>248</v>
      </c>
      <c r="X21" s="103"/>
      <c r="Y21" s="104" t="s">
        <v>249</v>
      </c>
      <c r="Z21" s="105"/>
      <c r="AA21" s="106" t="s">
        <v>250</v>
      </c>
      <c r="AB21" s="107"/>
      <c r="AC21" s="108" t="s">
        <v>251</v>
      </c>
      <c r="AD21" s="109"/>
      <c r="AE21" s="108" t="s">
        <v>252</v>
      </c>
      <c r="AF21" s="169"/>
      <c r="AG21" s="88"/>
      <c r="AH21" s="88"/>
    </row>
    <row r="22" spans="1:34" ht="15" x14ac:dyDescent="0.25">
      <c r="A22" s="213"/>
      <c r="B22" s="214"/>
      <c r="C22" s="110" t="s">
        <v>13</v>
      </c>
      <c r="D22" s="110">
        <v>15</v>
      </c>
      <c r="E22" s="110" t="s">
        <v>13</v>
      </c>
      <c r="F22" s="110">
        <v>14</v>
      </c>
      <c r="G22" s="110" t="s">
        <v>13</v>
      </c>
      <c r="H22" s="110">
        <v>14</v>
      </c>
      <c r="I22" s="111" t="s">
        <v>13</v>
      </c>
      <c r="J22" s="112">
        <v>17</v>
      </c>
      <c r="K22" s="111" t="s">
        <v>13</v>
      </c>
      <c r="L22" s="112">
        <v>18</v>
      </c>
      <c r="M22" s="111" t="s">
        <v>13</v>
      </c>
      <c r="N22" s="112">
        <v>16</v>
      </c>
      <c r="O22" s="113" t="s">
        <v>13</v>
      </c>
      <c r="P22" s="114">
        <v>10</v>
      </c>
      <c r="Q22" s="113" t="s">
        <v>13</v>
      </c>
      <c r="R22" s="114">
        <v>22</v>
      </c>
      <c r="S22" s="113" t="s">
        <v>13</v>
      </c>
      <c r="T22" s="114">
        <v>19</v>
      </c>
      <c r="U22" s="115" t="s">
        <v>13</v>
      </c>
      <c r="V22" s="116">
        <v>10</v>
      </c>
      <c r="W22" s="115" t="s">
        <v>13</v>
      </c>
      <c r="X22" s="116">
        <v>19</v>
      </c>
      <c r="Y22" s="117" t="s">
        <v>13</v>
      </c>
      <c r="Z22" s="118">
        <v>9</v>
      </c>
      <c r="AA22" s="117" t="s">
        <v>13</v>
      </c>
      <c r="AB22" s="117">
        <v>24</v>
      </c>
      <c r="AC22" s="119" t="s">
        <v>13</v>
      </c>
      <c r="AD22" s="120">
        <v>10</v>
      </c>
      <c r="AE22" s="119" t="s">
        <v>13</v>
      </c>
      <c r="AF22" s="170">
        <v>20</v>
      </c>
      <c r="AG22" s="88"/>
      <c r="AH22" s="88"/>
    </row>
    <row r="23" spans="1:34" ht="15" x14ac:dyDescent="0.25">
      <c r="A23" s="213"/>
      <c r="B23" s="214"/>
      <c r="C23" s="110" t="s">
        <v>14</v>
      </c>
      <c r="D23" s="110">
        <v>15</v>
      </c>
      <c r="E23" s="110" t="s">
        <v>14</v>
      </c>
      <c r="F23" s="110">
        <v>16</v>
      </c>
      <c r="G23" s="110" t="s">
        <v>14</v>
      </c>
      <c r="H23" s="110">
        <v>14</v>
      </c>
      <c r="I23" s="111" t="s">
        <v>14</v>
      </c>
      <c r="J23" s="112">
        <v>13</v>
      </c>
      <c r="K23" s="111" t="s">
        <v>14</v>
      </c>
      <c r="L23" s="112">
        <v>12</v>
      </c>
      <c r="M23" s="111" t="s">
        <v>14</v>
      </c>
      <c r="N23" s="112">
        <v>14</v>
      </c>
      <c r="O23" s="113" t="s">
        <v>14</v>
      </c>
      <c r="P23" s="114">
        <v>22</v>
      </c>
      <c r="Q23" s="113" t="s">
        <v>14</v>
      </c>
      <c r="R23" s="114">
        <v>10</v>
      </c>
      <c r="S23" s="113" t="s">
        <v>14</v>
      </c>
      <c r="T23" s="114">
        <v>13</v>
      </c>
      <c r="U23" s="115" t="s">
        <v>14</v>
      </c>
      <c r="V23" s="116">
        <v>22</v>
      </c>
      <c r="W23" s="115" t="s">
        <v>14</v>
      </c>
      <c r="X23" s="116">
        <v>13</v>
      </c>
      <c r="Y23" s="117" t="s">
        <v>14</v>
      </c>
      <c r="Z23" s="118">
        <v>23</v>
      </c>
      <c r="AA23" s="117" t="s">
        <v>14</v>
      </c>
      <c r="AB23" s="117">
        <v>8</v>
      </c>
      <c r="AC23" s="119" t="s">
        <v>14</v>
      </c>
      <c r="AD23" s="120">
        <v>23</v>
      </c>
      <c r="AE23" s="119" t="s">
        <v>14</v>
      </c>
      <c r="AF23" s="170">
        <v>13</v>
      </c>
      <c r="AG23" s="88"/>
      <c r="AH23" s="88"/>
    </row>
    <row r="24" spans="1:34" x14ac:dyDescent="0.2">
      <c r="A24" s="213"/>
      <c r="B24" s="214"/>
      <c r="C24" s="121" t="s">
        <v>75</v>
      </c>
      <c r="D24" s="122">
        <v>30</v>
      </c>
      <c r="E24" s="121" t="s">
        <v>75</v>
      </c>
      <c r="F24" s="123">
        <v>30</v>
      </c>
      <c r="G24" s="121" t="s">
        <v>75</v>
      </c>
      <c r="H24" s="124">
        <v>28</v>
      </c>
      <c r="I24" s="121" t="s">
        <v>75</v>
      </c>
      <c r="J24" s="125">
        <v>30</v>
      </c>
      <c r="K24" s="121" t="s">
        <v>75</v>
      </c>
      <c r="L24" s="126">
        <v>30</v>
      </c>
      <c r="M24" s="121" t="s">
        <v>75</v>
      </c>
      <c r="N24" s="126">
        <v>30</v>
      </c>
      <c r="O24" s="121" t="s">
        <v>75</v>
      </c>
      <c r="P24" s="127">
        <v>32</v>
      </c>
      <c r="Q24" s="121" t="s">
        <v>75</v>
      </c>
      <c r="R24" s="128">
        <v>32</v>
      </c>
      <c r="S24" s="121" t="s">
        <v>75</v>
      </c>
      <c r="T24" s="128">
        <v>32</v>
      </c>
      <c r="U24" s="121" t="s">
        <v>75</v>
      </c>
      <c r="V24" s="129">
        <v>32</v>
      </c>
      <c r="W24" s="121" t="s">
        <v>75</v>
      </c>
      <c r="X24" s="130">
        <v>32</v>
      </c>
      <c r="Y24" s="121" t="s">
        <v>75</v>
      </c>
      <c r="Z24" s="131">
        <v>32</v>
      </c>
      <c r="AA24" s="121" t="s">
        <v>75</v>
      </c>
      <c r="AB24" s="131">
        <v>32</v>
      </c>
      <c r="AC24" s="121" t="s">
        <v>75</v>
      </c>
      <c r="AD24" s="132">
        <v>33</v>
      </c>
      <c r="AE24" s="121" t="s">
        <v>75</v>
      </c>
      <c r="AF24" s="171">
        <v>33</v>
      </c>
      <c r="AG24" s="88"/>
      <c r="AH24" s="88"/>
    </row>
    <row r="25" spans="1:34" ht="15.75" thickBot="1" x14ac:dyDescent="0.3">
      <c r="A25" s="213"/>
      <c r="B25" s="214"/>
      <c r="C25" s="133">
        <v>30</v>
      </c>
      <c r="D25" s="134"/>
      <c r="E25" s="133">
        <v>30</v>
      </c>
      <c r="F25" s="134"/>
      <c r="G25" s="133">
        <v>28</v>
      </c>
      <c r="H25" s="134"/>
      <c r="I25" s="135">
        <v>30</v>
      </c>
      <c r="J25" s="136"/>
      <c r="K25" s="135">
        <v>30</v>
      </c>
      <c r="L25" s="136"/>
      <c r="M25" s="135">
        <v>30</v>
      </c>
      <c r="N25" s="136"/>
      <c r="O25" s="137">
        <v>32</v>
      </c>
      <c r="P25" s="138"/>
      <c r="Q25" s="137">
        <v>32</v>
      </c>
      <c r="R25" s="138"/>
      <c r="S25" s="137">
        <v>32</v>
      </c>
      <c r="T25" s="138"/>
      <c r="U25" s="139">
        <v>32</v>
      </c>
      <c r="V25" s="140"/>
      <c r="W25" s="139">
        <v>32</v>
      </c>
      <c r="X25" s="140"/>
      <c r="Y25" s="141">
        <v>32</v>
      </c>
      <c r="Z25" s="142"/>
      <c r="AA25" s="141">
        <v>32</v>
      </c>
      <c r="AB25" s="142"/>
      <c r="AC25" s="143">
        <v>33</v>
      </c>
      <c r="AD25" s="144"/>
      <c r="AE25" s="143">
        <v>33</v>
      </c>
      <c r="AF25" s="172"/>
      <c r="AG25" s="88"/>
      <c r="AH25" s="88"/>
    </row>
    <row r="26" spans="1:34" ht="13.5" thickBot="1" x14ac:dyDescent="0.25">
      <c r="A26" s="213"/>
      <c r="B26" s="214"/>
      <c r="C26" s="145">
        <v>88</v>
      </c>
      <c r="D26" s="145"/>
      <c r="E26" s="145"/>
      <c r="F26" s="145"/>
      <c r="G26" s="145"/>
      <c r="H26" s="145"/>
      <c r="I26" s="146">
        <v>90</v>
      </c>
      <c r="J26" s="147"/>
      <c r="K26" s="147"/>
      <c r="L26" s="147"/>
      <c r="M26" s="147"/>
      <c r="N26" s="148"/>
      <c r="O26" s="149">
        <v>96</v>
      </c>
      <c r="P26" s="149"/>
      <c r="Q26" s="149"/>
      <c r="R26" s="149"/>
      <c r="S26" s="149"/>
      <c r="T26" s="149"/>
      <c r="U26" s="150">
        <v>64</v>
      </c>
      <c r="V26" s="150"/>
      <c r="W26" s="150"/>
      <c r="X26" s="150"/>
      <c r="Y26" s="151">
        <v>64</v>
      </c>
      <c r="Z26" s="151"/>
      <c r="AA26" s="151"/>
      <c r="AB26" s="151"/>
      <c r="AC26" s="152">
        <v>66</v>
      </c>
      <c r="AD26" s="152"/>
      <c r="AE26" s="152"/>
      <c r="AF26" s="173"/>
      <c r="AG26" s="88"/>
      <c r="AH26" s="88"/>
    </row>
    <row r="27" spans="1:34" ht="15.75" x14ac:dyDescent="0.25">
      <c r="A27" s="213"/>
      <c r="B27" s="214"/>
      <c r="C27" s="153" t="s">
        <v>253</v>
      </c>
      <c r="D27" s="154"/>
      <c r="E27" s="154"/>
      <c r="F27" s="154"/>
      <c r="G27" s="154"/>
      <c r="H27" s="155"/>
      <c r="I27" s="156" t="s">
        <v>254</v>
      </c>
      <c r="J27" s="157"/>
      <c r="K27" s="157"/>
      <c r="L27" s="157"/>
      <c r="M27" s="157"/>
      <c r="N27" s="158"/>
      <c r="O27" s="208">
        <f>SUM(D22,F22,H22,J22,L22,N22,P22,R22,T22,V22,X22,Z22,AB22,AD22,AF22)</f>
        <v>237</v>
      </c>
      <c r="P27" s="209"/>
      <c r="Q27" s="209"/>
      <c r="R27" s="210"/>
      <c r="S27" s="159"/>
      <c r="T27" s="159"/>
      <c r="U27" s="160" t="s">
        <v>255</v>
      </c>
      <c r="V27" s="160"/>
      <c r="W27" s="160"/>
      <c r="X27" s="160"/>
      <c r="Y27" s="208">
        <f>SUM(D23,F23,H23,J23,L23,N23,P23,R23,T23,V23,X23,Z23,AB23,AD23,AF23)</f>
        <v>231</v>
      </c>
      <c r="Z27" s="209"/>
      <c r="AA27" s="209"/>
      <c r="AB27" s="210"/>
      <c r="AC27" s="208">
        <f>SUM(O27,Y27)</f>
        <v>468</v>
      </c>
      <c r="AD27" s="209"/>
      <c r="AE27" s="209"/>
      <c r="AF27" s="209"/>
      <c r="AG27" s="88"/>
      <c r="AH27" s="88"/>
    </row>
    <row r="28" spans="1:34" x14ac:dyDescent="0.2">
      <c r="A28" s="215"/>
      <c r="B28" s="216"/>
      <c r="C28" s="161" t="s">
        <v>256</v>
      </c>
      <c r="D28" s="162"/>
      <c r="E28" s="162"/>
      <c r="F28" s="162"/>
      <c r="G28" s="162"/>
      <c r="H28" s="163"/>
      <c r="I28" s="164">
        <f>SUM(C26:AB26)</f>
        <v>402</v>
      </c>
      <c r="J28" s="165"/>
      <c r="K28" s="165"/>
      <c r="L28" s="165"/>
      <c r="M28" s="165"/>
      <c r="N28" s="166"/>
      <c r="O28" s="167" t="s">
        <v>257</v>
      </c>
      <c r="P28" s="167"/>
      <c r="Q28" s="167"/>
      <c r="R28" s="167"/>
      <c r="S28" s="167"/>
      <c r="T28" s="167"/>
      <c r="U28" s="168">
        <f>SUM(O26:AB26)</f>
        <v>224</v>
      </c>
      <c r="V28" s="168"/>
      <c r="W28" s="168"/>
      <c r="X28" s="168"/>
      <c r="Y28" s="167" t="s">
        <v>258</v>
      </c>
      <c r="Z28" s="167"/>
      <c r="AA28" s="168">
        <f>SUM(D24,J24,P24,V24,Z24,AD24)</f>
        <v>189</v>
      </c>
      <c r="AB28" s="168"/>
      <c r="AC28" s="167" t="s">
        <v>259</v>
      </c>
      <c r="AD28" s="167"/>
      <c r="AE28" s="168">
        <f>SUM(F24,L24,R24,X24,AB24,AF24)</f>
        <v>189</v>
      </c>
      <c r="AF28" s="164"/>
      <c r="AG28" s="88"/>
      <c r="AH28" s="88"/>
    </row>
    <row r="29" spans="1:34" x14ac:dyDescent="0.2">
      <c r="A29" s="52"/>
      <c r="B29" s="66"/>
      <c r="C29" s="66"/>
      <c r="D29" s="56"/>
      <c r="E29" s="85"/>
      <c r="F29" s="86"/>
    </row>
    <row r="30" spans="1:34" x14ac:dyDescent="0.2">
      <c r="A30" s="52"/>
      <c r="B30" s="66"/>
      <c r="C30" s="66"/>
      <c r="D30" s="56"/>
      <c r="E30" s="85"/>
      <c r="F30" s="206"/>
    </row>
    <row r="31" spans="1:34" x14ac:dyDescent="0.2">
      <c r="A31" s="52"/>
      <c r="B31" s="66"/>
      <c r="C31" s="66"/>
      <c r="D31" s="56"/>
      <c r="E31" s="85"/>
      <c r="F31" s="206"/>
    </row>
    <row r="32" spans="1:34" x14ac:dyDescent="0.2">
      <c r="A32" s="52"/>
      <c r="B32" s="66"/>
      <c r="C32" s="66"/>
      <c r="D32" s="56"/>
      <c r="E32" s="85"/>
      <c r="F32" s="206"/>
    </row>
    <row r="33" spans="1:6" x14ac:dyDescent="0.2">
      <c r="A33" s="52"/>
      <c r="B33" s="66"/>
      <c r="C33" s="66"/>
      <c r="D33" s="56"/>
      <c r="E33" s="85"/>
      <c r="F33" s="206"/>
    </row>
    <row r="34" spans="1:6" x14ac:dyDescent="0.2">
      <c r="A34" s="52"/>
      <c r="B34" s="66"/>
      <c r="C34" s="66"/>
      <c r="D34" s="56"/>
      <c r="E34" s="85"/>
      <c r="F34" s="206"/>
    </row>
    <row r="35" spans="1:6" x14ac:dyDescent="0.2">
      <c r="A35" s="52"/>
      <c r="B35" s="66"/>
      <c r="C35" s="66"/>
      <c r="D35" s="56"/>
      <c r="E35" s="85"/>
      <c r="F35" s="206"/>
    </row>
    <row r="36" spans="1:6" x14ac:dyDescent="0.2">
      <c r="A36" s="52"/>
      <c r="B36" s="66"/>
      <c r="C36" s="66"/>
      <c r="D36" s="56"/>
      <c r="E36" s="85"/>
    </row>
    <row r="37" spans="1:6" x14ac:dyDescent="0.2">
      <c r="A37" s="51"/>
      <c r="B37" s="51"/>
      <c r="C37" s="51"/>
      <c r="D37" s="51"/>
      <c r="E37" s="51"/>
    </row>
  </sheetData>
  <protectedRanges>
    <protectedRange sqref="B29:C36" name="hitung jml siswa"/>
    <protectedRange sqref="B16:D19 B4:BG15" name="hitug absen"/>
    <protectedRange sqref="K22:L25 A21:L21 K26:AF28 M21:AF25 A22:J28" name="Range1"/>
  </protectedRanges>
  <mergeCells count="27">
    <mergeCell ref="F34:F35"/>
    <mergeCell ref="A21:B28"/>
    <mergeCell ref="A1:A2"/>
    <mergeCell ref="C2:E2"/>
    <mergeCell ref="F2:H2"/>
    <mergeCell ref="F30:F31"/>
    <mergeCell ref="F32:F33"/>
    <mergeCell ref="AG2:AI2"/>
    <mergeCell ref="AJ2:AL2"/>
    <mergeCell ref="AM2:AO2"/>
    <mergeCell ref="AP2:AR2"/>
    <mergeCell ref="I2:K2"/>
    <mergeCell ref="L2:N2"/>
    <mergeCell ref="O2:Q2"/>
    <mergeCell ref="R2:T2"/>
    <mergeCell ref="U2:W2"/>
    <mergeCell ref="X2:Z2"/>
    <mergeCell ref="O27:R27"/>
    <mergeCell ref="Y27:AB27"/>
    <mergeCell ref="AC27:AF27"/>
    <mergeCell ref="AA2:AC2"/>
    <mergeCell ref="AD2:AF2"/>
    <mergeCell ref="AS2:AU2"/>
    <mergeCell ref="AV2:AX2"/>
    <mergeCell ref="AY2:BA2"/>
    <mergeCell ref="BB2:BD2"/>
    <mergeCell ref="BE2:BG2"/>
  </mergeCells>
  <conditionalFormatting sqref="AC27">
    <cfRule type="cellIs" dxfId="0" priority="1" stopIfTrue="1" operator="equal">
      <formula>"TIDAK COCOK"</formula>
    </cfRule>
  </conditionalFormatting>
  <pageMargins left="0.75" right="0.75" top="1" bottom="1" header="0.5" footer="0.5"/>
  <pageSetup paperSize="256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HOME</vt:lpstr>
      <vt:lpstr>Guru</vt:lpstr>
      <vt:lpstr>Statistik</vt:lpstr>
      <vt:lpstr>Hitung (2)</vt:lpstr>
      <vt:lpstr>Guru!Print_Area</vt:lpstr>
      <vt:lpstr>Statistik!Print_Area</vt:lpstr>
    </vt:vector>
  </TitlesOfParts>
  <Company>REDMOND-WASHINGTON 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MILKID-i3</cp:lastModifiedBy>
  <cp:lastPrinted>2019-10-01T06:18:23Z</cp:lastPrinted>
  <dcterms:created xsi:type="dcterms:W3CDTF">2008-10-16T02:42:12Z</dcterms:created>
  <dcterms:modified xsi:type="dcterms:W3CDTF">2019-10-01T06:19:57Z</dcterms:modified>
</cp:coreProperties>
</file>