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1 JUL 19\finger jul\"/>
    </mc:Choice>
  </mc:AlternateContent>
  <xr:revisionPtr revIDLastSave="0" documentId="13_ncr:1_{63F7A2B5-5645-4082-A515-BE9CD5F5493B}" xr6:coauthVersionLast="44" xr6:coauthVersionMax="44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9" i="1" l="1"/>
  <c r="AD30" i="1"/>
  <c r="C19" i="2" l="1"/>
  <c r="D19" i="2"/>
  <c r="C20" i="2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L34" i="2" s="1"/>
  <c r="AD28" i="1" s="1"/>
  <c r="A11" i="2"/>
  <c r="L11" i="2" s="1"/>
  <c r="AD5" i="1" s="1"/>
  <c r="A12" i="2"/>
  <c r="L12" i="2" s="1"/>
  <c r="AD6" i="1" s="1"/>
  <c r="A15" i="2"/>
  <c r="L15" i="2" s="1"/>
  <c r="AD9" i="1" s="1"/>
  <c r="A16" i="2"/>
  <c r="L16" i="2" s="1"/>
  <c r="AD10" i="1" s="1"/>
  <c r="A17" i="2"/>
  <c r="L17" i="2" s="1"/>
  <c r="AD11" i="1" s="1"/>
  <c r="A18" i="2"/>
  <c r="L18" i="2" s="1"/>
  <c r="AD12" i="1" s="1"/>
  <c r="A19" i="2"/>
  <c r="L19" i="2" s="1"/>
  <c r="AD13" i="1" s="1"/>
  <c r="A21" i="2"/>
  <c r="L21" i="2" s="1"/>
  <c r="AD15" i="1" s="1"/>
  <c r="A22" i="2"/>
  <c r="L22" i="2" s="1"/>
  <c r="AD16" i="1" s="1"/>
  <c r="A23" i="2"/>
  <c r="L23" i="2" s="1"/>
  <c r="AD17" i="1" s="1"/>
  <c r="A24" i="2"/>
  <c r="L24" i="2" s="1"/>
  <c r="AD18" i="1" s="1"/>
  <c r="A25" i="2"/>
  <c r="L25" i="2" s="1"/>
  <c r="AD19" i="1" s="1"/>
  <c r="A26" i="2"/>
  <c r="L26" i="2" s="1"/>
  <c r="AD20" i="1" s="1"/>
  <c r="A27" i="2"/>
  <c r="L27" i="2" s="1"/>
  <c r="AD21" i="1" s="1"/>
  <c r="A28" i="2"/>
  <c r="L28" i="2" s="1"/>
  <c r="AD22" i="1" s="1"/>
  <c r="A29" i="2"/>
  <c r="L29" i="2" s="1"/>
  <c r="AD23" i="1" s="1"/>
  <c r="A30" i="2"/>
  <c r="L30" i="2" s="1"/>
  <c r="AD24" i="1" s="1"/>
  <c r="A32" i="2"/>
  <c r="L32" i="2" s="1"/>
  <c r="AD26" i="1" s="1"/>
  <c r="A9" i="2"/>
  <c r="L9" i="2" s="1"/>
  <c r="AD3" i="1" s="1"/>
  <c r="A10" i="2"/>
  <c r="L10" i="2" s="1"/>
  <c r="AD4" i="1" s="1"/>
  <c r="A13" i="2"/>
  <c r="L13" i="2" s="1"/>
  <c r="AD7" i="1" s="1"/>
  <c r="A14" i="2"/>
  <c r="L14" i="2" s="1"/>
  <c r="AD8" i="1" s="1"/>
  <c r="A31" i="2" l="1"/>
  <c r="L31" i="2" s="1"/>
  <c r="AD25" i="1" s="1"/>
  <c r="A20" i="2"/>
  <c r="L20" i="2" s="1"/>
  <c r="AD14" i="1" s="1"/>
  <c r="N41" i="2"/>
  <c r="N42" i="2" s="1"/>
  <c r="N43" i="2" l="1"/>
  <c r="P42" i="2"/>
  <c r="Q41" i="2"/>
  <c r="O41" i="2"/>
  <c r="P41" i="2"/>
  <c r="B2" i="3"/>
  <c r="A8" i="2"/>
  <c r="L8" i="2" s="1"/>
  <c r="AD2" i="1" s="1"/>
  <c r="A33" i="2"/>
  <c r="L33" i="2" s="1"/>
  <c r="AD27" i="1" s="1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T24" i="2" s="1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M43" i="2"/>
  <c r="N44" i="2"/>
  <c r="Q43" i="2"/>
  <c r="P43" i="2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R43" i="2" l="1"/>
  <c r="M42" i="2" s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1" i="2"/>
  <c r="W11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20" i="2" l="1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<sst xmlns="http://schemas.openxmlformats.org/spreadsheetml/2006/main" count="938" uniqueCount="159">
  <si>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</si>
  <si>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</si>
  <si>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</si>
  <si>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</si>
  <si>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</si>
  <si>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</si>
  <si>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</si>
  <si>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</si>
  <si>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</si>
  <si>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</si>
  <si>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</si>
  <si>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</si>
  <si>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</si>
  <si>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</si>
  <si>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</si>
  <si>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</si>
  <si>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</si>
  <si>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</si>
  <si>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</si>
  <si>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</si>
  <si>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</si>
  <si>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</si>
  <si>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</si>
  <si>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</si>
  <si>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</si>
  <si>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</si>
  <si>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</si>
  <si>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</si>
  <si>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</si>
  <si>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</si>
  <si>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</si>
  <si>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</si>
  <si>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</si>
  <si>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</si>
  <si>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</si>
  <si>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</si>
  <si>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</si>
  <si>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</si>
  <si>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</si>
  <si>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</si>
  <si>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</si>
  <si>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</si>
  <si>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</si>
  <si>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</si>
  <si>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</si>
  <si>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</si>
  <si>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</si>
  <si>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</si>
  <si>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</si>
  <si>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</si>
  <si>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</si>
  <si>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</si>
  <si>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</si>
  <si>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</si>
  <si>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</si>
  <si>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</si>
  <si>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</si>
  <si>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</si>
  <si>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</si>
  <si>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</si>
  <si>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</si>
  <si>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</si>
  <si>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</si>
  <si>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</si>
  <si>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</si>
  <si>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</si>
  <si>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</si>
  <si>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</si>
  <si>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</si>
  <si>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</si>
  <si>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</si>
  <si>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</si>
  <si>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</si>
  <si>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</si>
  <si>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</si>
  <si>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</si>
  <si>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</si>
  <si>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</si>
  <si>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</si>
  <si>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</si>
  <si>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01/07/2019</t>
  </si>
  <si>
    <t>07.00</t>
  </si>
  <si>
    <t>02/07/2019</t>
  </si>
  <si>
    <t>03/07/2019</t>
  </si>
  <si>
    <t>04/07/2019</t>
  </si>
  <si>
    <t>05/07/2019</t>
  </si>
  <si>
    <t>06/07/2019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</si>
  <si>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</si>
  <si>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</si>
  <si>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</si>
  <si>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</si>
  <si>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</si>
  <si>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</si>
  <si>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</si>
  <si>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16/07/2019</t>
  </si>
  <si>
    <t>17/07/2019</t>
  </si>
  <si>
    <t>18/07/2019</t>
  </si>
  <si>
    <t>19/07/2019</t>
  </si>
  <si>
    <t>20/07/2019</t>
  </si>
  <si>
    <t>22/07/2019</t>
  </si>
  <si>
    <t>23/07/2019</t>
  </si>
  <si>
    <t>24/07/2019</t>
  </si>
  <si>
    <t>25/07/2019</t>
  </si>
  <si>
    <t>26/07/2019</t>
  </si>
  <si>
    <t>27/07/2019</t>
  </si>
  <si>
    <t>29/07/2019</t>
  </si>
  <si>
    <t>30/07/2019</t>
  </si>
  <si>
    <t>31/07/2019</t>
  </si>
  <si>
    <t>06.41</t>
  </si>
  <si>
    <t>06.39</t>
  </si>
  <si>
    <t>06.35</t>
  </si>
  <si>
    <t>06.27</t>
  </si>
  <si>
    <t>06.36</t>
  </si>
  <si>
    <t>06.37</t>
  </si>
  <si>
    <t>06.33</t>
  </si>
  <si>
    <t>75</t>
  </si>
  <si>
    <t>14</t>
  </si>
  <si>
    <t>9241765667220003</t>
  </si>
  <si>
    <t>NUR RATNA</t>
  </si>
  <si>
    <t>Sergu Sen-Kam</t>
  </si>
  <si>
    <t>13.00</t>
  </si>
  <si>
    <t>Sergu Jum</t>
  </si>
  <si>
    <t>11.00</t>
  </si>
  <si>
    <t>sergu sabtu</t>
  </si>
  <si>
    <t>12.00</t>
  </si>
  <si>
    <t>06.46</t>
  </si>
  <si>
    <t>13.37</t>
  </si>
  <si>
    <t>06.00</t>
  </si>
  <si>
    <t>06.51</t>
  </si>
  <si>
    <t>13.22</t>
  </si>
  <si>
    <t>13.25</t>
  </si>
  <si>
    <t>06.48</t>
  </si>
  <si>
    <t>13.34</t>
  </si>
  <si>
    <t>06.56</t>
  </si>
  <si>
    <t>03.53</t>
  </si>
  <si>
    <t>04.00</t>
  </si>
  <si>
    <t>04.32</t>
  </si>
  <si>
    <t>13.48</t>
  </si>
  <si>
    <t>07.06</t>
  </si>
  <si>
    <t>06.43</t>
  </si>
  <si>
    <t>13.53</t>
  </si>
  <si>
    <t>07.10</t>
  </si>
  <si>
    <t>13.38</t>
  </si>
  <si>
    <t>06.52</t>
  </si>
  <si>
    <t>13.32</t>
  </si>
  <si>
    <t>06.55</t>
  </si>
  <si>
    <t>11.04</t>
  </si>
  <si>
    <t>04.20</t>
  </si>
  <si>
    <t>05.00</t>
  </si>
  <si>
    <t>05.23</t>
  </si>
  <si>
    <t>06.42</t>
  </si>
  <si>
    <t>13.41</t>
  </si>
  <si>
    <t>06.58</t>
  </si>
  <si>
    <t>13.30</t>
  </si>
  <si>
    <t>13.29</t>
  </si>
  <si>
    <t>06.50</t>
  </si>
  <si>
    <t>Lumajang, 01 Agustus 2019</t>
  </si>
  <si>
    <t>Drs. ROHMAT BASUKI,MA</t>
  </si>
  <si>
    <t>LIBUR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</si>
</sst>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21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2"/>
  <sheetViews>
    <sheetView topLeftCell="A7" zoomScale="85" zoomScaleNormal="85" workbookViewId="0">
      <selection activeCell="R18" sqref="R18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5" t="s">
        <v>56</v>
      </c>
      <c r="B1" s="105" t="s">
        <v>57</v>
      </c>
      <c r="C1" s="105" t="s">
        <v>54</v>
      </c>
      <c r="D1" s="105" t="s">
        <v>58</v>
      </c>
      <c r="E1" s="105" t="s">
        <v>55</v>
      </c>
      <c r="F1" s="105" t="s">
        <v>59</v>
      </c>
      <c r="G1" s="105" t="s">
        <v>60</v>
      </c>
      <c r="H1" s="105" t="s">
        <v>61</v>
      </c>
      <c r="I1" s="105" t="s">
        <v>62</v>
      </c>
      <c r="J1" s="105" t="s">
        <v>63</v>
      </c>
      <c r="K1" s="105" t="s">
        <v>64</v>
      </c>
      <c r="L1" s="105" t="s">
        <v>0</v>
      </c>
      <c r="M1" s="105" t="s">
        <v>65</v>
      </c>
      <c r="N1" s="105" t="s">
        <v>66</v>
      </c>
      <c r="O1" s="105" t="s">
        <v>67</v>
      </c>
      <c r="P1" s="105" t="s">
        <v>68</v>
      </c>
      <c r="Q1" s="105" t="s">
        <v>69</v>
      </c>
      <c r="R1" s="105" t="s">
        <v>70</v>
      </c>
      <c r="S1" s="105" t="s">
        <v>71</v>
      </c>
      <c r="T1" s="105" t="s">
        <v>72</v>
      </c>
      <c r="U1" s="105" t="s">
        <v>73</v>
      </c>
      <c r="V1" s="105" t="s">
        <v>74</v>
      </c>
      <c r="W1" s="105" t="s">
        <v>1</v>
      </c>
      <c r="X1" s="105" t="s">
        <v>75</v>
      </c>
      <c r="Y1" s="105" t="s">
        <v>76</v>
      </c>
      <c r="Z1" s="105" t="s">
        <v>77</v>
      </c>
      <c r="AA1" s="105" t="s">
        <v>2</v>
      </c>
      <c r="AB1" s="105" t="s">
        <v>78</v>
      </c>
      <c r="AC1" s="105" t="s">
        <v>79</v>
      </c>
      <c r="AD1" s="101"/>
    </row>
    <row r="2" spans="1:31" s="46" customFormat="1" ht="20.25" customHeight="1" x14ac:dyDescent="0.2">
      <c r="A2" s="104" t="s">
        <v>115</v>
      </c>
      <c r="B2" s="104" t="s">
        <v>116</v>
      </c>
      <c r="C2" s="104" t="s">
        <v>117</v>
      </c>
      <c r="D2" s="104" t="s">
        <v>118</v>
      </c>
      <c r="E2" s="104" t="s">
        <v>3</v>
      </c>
      <c r="F2" s="104" t="s">
        <v>80</v>
      </c>
      <c r="G2" s="104" t="s">
        <v>119</v>
      </c>
      <c r="H2" s="104" t="s">
        <v>81</v>
      </c>
      <c r="I2" s="104" t="s">
        <v>120</v>
      </c>
      <c r="J2" s="104" t="s">
        <v>3</v>
      </c>
      <c r="K2" s="104" t="s">
        <v>3</v>
      </c>
      <c r="L2" s="104" t="s">
        <v>4</v>
      </c>
      <c r="M2" s="104" t="s">
        <v>3</v>
      </c>
      <c r="N2" s="104" t="s">
        <v>3</v>
      </c>
      <c r="O2" s="104" t="s">
        <v>3</v>
      </c>
      <c r="P2" s="104" t="s">
        <v>5</v>
      </c>
      <c r="Q2" s="104" t="s">
        <v>3</v>
      </c>
      <c r="R2" s="104" t="s">
        <v>3</v>
      </c>
      <c r="S2" s="104" t="s">
        <v>3</v>
      </c>
      <c r="T2" s="104" t="s">
        <v>5</v>
      </c>
      <c r="U2" s="104" t="s">
        <v>5</v>
      </c>
      <c r="V2" s="104" t="s">
        <v>6</v>
      </c>
      <c r="W2" s="104" t="s">
        <v>3</v>
      </c>
      <c r="X2" s="104" t="s">
        <v>3</v>
      </c>
      <c r="Y2" s="104" t="s">
        <v>3</v>
      </c>
      <c r="Z2" s="104" t="s">
        <v>3</v>
      </c>
      <c r="AA2" s="104" t="s">
        <v>3</v>
      </c>
      <c r="AB2" s="104" t="s">
        <v>3</v>
      </c>
      <c r="AC2" s="104" t="s">
        <v>3</v>
      </c>
      <c r="AD2" s="103">
        <f>REG!L8</f>
        <v>2</v>
      </c>
      <c r="AE2" s="103"/>
    </row>
    <row r="3" spans="1:31" s="46" customFormat="1" ht="20.25" customHeight="1" x14ac:dyDescent="0.2">
      <c r="A3" s="104" t="s">
        <v>115</v>
      </c>
      <c r="B3" s="104" t="s">
        <v>116</v>
      </c>
      <c r="C3" s="104" t="s">
        <v>117</v>
      </c>
      <c r="D3" s="104" t="s">
        <v>118</v>
      </c>
      <c r="E3" s="104" t="s">
        <v>3</v>
      </c>
      <c r="F3" s="104" t="s">
        <v>82</v>
      </c>
      <c r="G3" s="104" t="s">
        <v>119</v>
      </c>
      <c r="H3" s="104" t="s">
        <v>81</v>
      </c>
      <c r="I3" s="104" t="s">
        <v>120</v>
      </c>
      <c r="J3" s="104" t="s">
        <v>3</v>
      </c>
      <c r="K3" s="104" t="s">
        <v>3</v>
      </c>
      <c r="L3" s="104" t="s">
        <v>4</v>
      </c>
      <c r="M3" s="104" t="s">
        <v>3</v>
      </c>
      <c r="N3" s="104" t="s">
        <v>3</v>
      </c>
      <c r="O3" s="104" t="s">
        <v>3</v>
      </c>
      <c r="P3" s="104" t="s">
        <v>5</v>
      </c>
      <c r="Q3" s="104" t="s">
        <v>3</v>
      </c>
      <c r="R3" s="104" t="s">
        <v>3</v>
      </c>
      <c r="S3" s="104" t="s">
        <v>3</v>
      </c>
      <c r="T3" s="104" t="s">
        <v>5</v>
      </c>
      <c r="U3" s="104" t="s">
        <v>5</v>
      </c>
      <c r="V3" s="104" t="s">
        <v>6</v>
      </c>
      <c r="W3" s="104" t="s">
        <v>3</v>
      </c>
      <c r="X3" s="104" t="s">
        <v>3</v>
      </c>
      <c r="Y3" s="104" t="s">
        <v>3</v>
      </c>
      <c r="Z3" s="104" t="s">
        <v>3</v>
      </c>
      <c r="AA3" s="104" t="s">
        <v>3</v>
      </c>
      <c r="AB3" s="104" t="s">
        <v>3</v>
      </c>
      <c r="AC3" s="104" t="s">
        <v>3</v>
      </c>
      <c r="AD3" s="46">
        <f>REG!L9</f>
        <v>3</v>
      </c>
    </row>
    <row r="4" spans="1:31" s="46" customFormat="1" ht="20.25" customHeight="1" x14ac:dyDescent="0.2">
      <c r="A4" s="104" t="s">
        <v>115</v>
      </c>
      <c r="B4" s="104" t="s">
        <v>116</v>
      </c>
      <c r="C4" s="104" t="s">
        <v>117</v>
      </c>
      <c r="D4" s="104" t="s">
        <v>118</v>
      </c>
      <c r="E4" s="104" t="s">
        <v>3</v>
      </c>
      <c r="F4" s="104" t="s">
        <v>83</v>
      </c>
      <c r="G4" s="104" t="s">
        <v>119</v>
      </c>
      <c r="H4" s="104" t="s">
        <v>81</v>
      </c>
      <c r="I4" s="104" t="s">
        <v>120</v>
      </c>
      <c r="J4" s="104" t="s">
        <v>3</v>
      </c>
      <c r="K4" s="104" t="s">
        <v>3</v>
      </c>
      <c r="L4" s="104" t="s">
        <v>4</v>
      </c>
      <c r="M4" s="104" t="s">
        <v>3</v>
      </c>
      <c r="N4" s="104" t="s">
        <v>3</v>
      </c>
      <c r="O4" s="104" t="s">
        <v>3</v>
      </c>
      <c r="P4" s="104" t="s">
        <v>5</v>
      </c>
      <c r="Q4" s="104" t="s">
        <v>3</v>
      </c>
      <c r="R4" s="104" t="s">
        <v>3</v>
      </c>
      <c r="S4" s="104" t="s">
        <v>3</v>
      </c>
      <c r="T4" s="104" t="s">
        <v>5</v>
      </c>
      <c r="U4" s="104" t="s">
        <v>5</v>
      </c>
      <c r="V4" s="104" t="s">
        <v>6</v>
      </c>
      <c r="W4" s="104" t="s">
        <v>3</v>
      </c>
      <c r="X4" s="104" t="s">
        <v>3</v>
      </c>
      <c r="Y4" s="104" t="s">
        <v>3</v>
      </c>
      <c r="Z4" s="104" t="s">
        <v>3</v>
      </c>
      <c r="AA4" s="104" t="s">
        <v>3</v>
      </c>
      <c r="AB4" s="104" t="s">
        <v>3</v>
      </c>
      <c r="AC4" s="104" t="s">
        <v>3</v>
      </c>
      <c r="AD4" s="46">
        <f>REG!L10</f>
        <v>4</v>
      </c>
    </row>
    <row r="5" spans="1:31" s="46" customFormat="1" ht="20.25" customHeight="1" x14ac:dyDescent="0.2">
      <c r="A5" s="104" t="s">
        <v>115</v>
      </c>
      <c r="B5" s="104" t="s">
        <v>116</v>
      </c>
      <c r="C5" s="104" t="s">
        <v>117</v>
      </c>
      <c r="D5" s="104" t="s">
        <v>118</v>
      </c>
      <c r="E5" s="104" t="s">
        <v>3</v>
      </c>
      <c r="F5" s="104" t="s">
        <v>84</v>
      </c>
      <c r="G5" s="104" t="s">
        <v>119</v>
      </c>
      <c r="H5" s="104" t="s">
        <v>81</v>
      </c>
      <c r="I5" s="104" t="s">
        <v>120</v>
      </c>
      <c r="J5" s="104" t="s">
        <v>3</v>
      </c>
      <c r="K5" s="104" t="s">
        <v>3</v>
      </c>
      <c r="L5" s="104" t="s">
        <v>4</v>
      </c>
      <c r="M5" s="104" t="s">
        <v>3</v>
      </c>
      <c r="N5" s="104" t="s">
        <v>3</v>
      </c>
      <c r="O5" s="104" t="s">
        <v>3</v>
      </c>
      <c r="P5" s="104" t="s">
        <v>5</v>
      </c>
      <c r="Q5" s="104" t="s">
        <v>3</v>
      </c>
      <c r="R5" s="104" t="s">
        <v>3</v>
      </c>
      <c r="S5" s="104" t="s">
        <v>3</v>
      </c>
      <c r="T5" s="104" t="s">
        <v>5</v>
      </c>
      <c r="U5" s="104" t="s">
        <v>5</v>
      </c>
      <c r="V5" s="104" t="s">
        <v>6</v>
      </c>
      <c r="W5" s="104" t="s">
        <v>3</v>
      </c>
      <c r="X5" s="104" t="s">
        <v>3</v>
      </c>
      <c r="Y5" s="104" t="s">
        <v>3</v>
      </c>
      <c r="Z5" s="104" t="s">
        <v>3</v>
      </c>
      <c r="AA5" s="104" t="s">
        <v>3</v>
      </c>
      <c r="AB5" s="104" t="s">
        <v>3</v>
      </c>
      <c r="AC5" s="104" t="s">
        <v>3</v>
      </c>
      <c r="AD5" s="46">
        <f>REG!L11</f>
        <v>5</v>
      </c>
    </row>
    <row r="6" spans="1:31" s="46" customFormat="1" ht="20.25" customHeight="1" x14ac:dyDescent="0.2">
      <c r="A6" s="104" t="s">
        <v>115</v>
      </c>
      <c r="B6" s="104" t="s">
        <v>116</v>
      </c>
      <c r="C6" s="104" t="s">
        <v>117</v>
      </c>
      <c r="D6" s="104" t="s">
        <v>118</v>
      </c>
      <c r="E6" s="104" t="s">
        <v>3</v>
      </c>
      <c r="F6" s="104" t="s">
        <v>85</v>
      </c>
      <c r="G6" s="104" t="s">
        <v>121</v>
      </c>
      <c r="H6" s="104" t="s">
        <v>81</v>
      </c>
      <c r="I6" s="104" t="s">
        <v>122</v>
      </c>
      <c r="J6" s="104" t="s">
        <v>3</v>
      </c>
      <c r="K6" s="104" t="s">
        <v>3</v>
      </c>
      <c r="L6" s="104" t="s">
        <v>4</v>
      </c>
      <c r="M6" s="104" t="s">
        <v>3</v>
      </c>
      <c r="N6" s="104" t="s">
        <v>3</v>
      </c>
      <c r="O6" s="104" t="s">
        <v>3</v>
      </c>
      <c r="P6" s="104" t="s">
        <v>5</v>
      </c>
      <c r="Q6" s="104" t="s">
        <v>3</v>
      </c>
      <c r="R6" s="104" t="s">
        <v>3</v>
      </c>
      <c r="S6" s="104" t="s">
        <v>3</v>
      </c>
      <c r="T6" s="104" t="s">
        <v>5</v>
      </c>
      <c r="U6" s="104" t="s">
        <v>5</v>
      </c>
      <c r="V6" s="104" t="s">
        <v>6</v>
      </c>
      <c r="W6" s="104" t="s">
        <v>3</v>
      </c>
      <c r="X6" s="104" t="s">
        <v>3</v>
      </c>
      <c r="Y6" s="104" t="s">
        <v>3</v>
      </c>
      <c r="Z6" s="104" t="s">
        <v>3</v>
      </c>
      <c r="AA6" s="104" t="s">
        <v>3</v>
      </c>
      <c r="AB6" s="104" t="s">
        <v>3</v>
      </c>
      <c r="AC6" s="104" t="s">
        <v>3</v>
      </c>
      <c r="AD6" s="46">
        <f>REG!L12</f>
        <v>6</v>
      </c>
    </row>
    <row r="7" spans="1:31" s="46" customFormat="1" ht="20.25" customHeight="1" x14ac:dyDescent="0.2">
      <c r="A7" s="104" t="s">
        <v>115</v>
      </c>
      <c r="B7" s="104" t="s">
        <v>116</v>
      </c>
      <c r="C7" s="104" t="s">
        <v>117</v>
      </c>
      <c r="D7" s="104" t="s">
        <v>118</v>
      </c>
      <c r="E7" s="104" t="s">
        <v>3</v>
      </c>
      <c r="F7" s="104" t="s">
        <v>86</v>
      </c>
      <c r="G7" s="104" t="s">
        <v>123</v>
      </c>
      <c r="H7" s="104" t="s">
        <v>81</v>
      </c>
      <c r="I7" s="104" t="s">
        <v>124</v>
      </c>
      <c r="J7" s="104" t="s">
        <v>3</v>
      </c>
      <c r="K7" s="104" t="s">
        <v>3</v>
      </c>
      <c r="L7" s="104" t="s">
        <v>4</v>
      </c>
      <c r="M7" s="104" t="s">
        <v>3</v>
      </c>
      <c r="N7" s="104" t="s">
        <v>3</v>
      </c>
      <c r="O7" s="104" t="s">
        <v>3</v>
      </c>
      <c r="P7" s="104" t="s">
        <v>5</v>
      </c>
      <c r="Q7" s="104" t="s">
        <v>3</v>
      </c>
      <c r="R7" s="104" t="s">
        <v>3</v>
      </c>
      <c r="S7" s="104" t="s">
        <v>3</v>
      </c>
      <c r="T7" s="104" t="s">
        <v>5</v>
      </c>
      <c r="U7" s="104" t="s">
        <v>5</v>
      </c>
      <c r="V7" s="104" t="s">
        <v>6</v>
      </c>
      <c r="W7" s="104" t="s">
        <v>3</v>
      </c>
      <c r="X7" s="104" t="s">
        <v>3</v>
      </c>
      <c r="Y7" s="104" t="s">
        <v>3</v>
      </c>
      <c r="Z7" s="104" t="s">
        <v>3</v>
      </c>
      <c r="AA7" s="104" t="s">
        <v>3</v>
      </c>
      <c r="AB7" s="104" t="s">
        <v>3</v>
      </c>
      <c r="AC7" s="104" t="s">
        <v>3</v>
      </c>
      <c r="AD7" s="102">
        <f>REG!L13</f>
        <v>7</v>
      </c>
      <c r="AE7" s="102"/>
    </row>
    <row r="8" spans="1:31" s="46" customFormat="1" ht="20.25" customHeight="1" x14ac:dyDescent="0.2">
      <c r="A8" s="104" t="s">
        <v>115</v>
      </c>
      <c r="B8" s="104" t="s">
        <v>116</v>
      </c>
      <c r="C8" s="104" t="s">
        <v>117</v>
      </c>
      <c r="D8" s="104" t="s">
        <v>118</v>
      </c>
      <c r="E8" s="104" t="s">
        <v>3</v>
      </c>
      <c r="F8" s="104" t="s">
        <v>87</v>
      </c>
      <c r="G8" s="104" t="s">
        <v>119</v>
      </c>
      <c r="H8" s="104" t="s">
        <v>81</v>
      </c>
      <c r="I8" s="104" t="s">
        <v>120</v>
      </c>
      <c r="J8" s="104" t="s">
        <v>3</v>
      </c>
      <c r="K8" s="104" t="s">
        <v>3</v>
      </c>
      <c r="L8" s="104" t="s">
        <v>4</v>
      </c>
      <c r="M8" s="104" t="s">
        <v>3</v>
      </c>
      <c r="N8" s="104" t="s">
        <v>3</v>
      </c>
      <c r="O8" s="104" t="s">
        <v>3</v>
      </c>
      <c r="P8" s="104" t="s">
        <v>5</v>
      </c>
      <c r="Q8" s="104" t="s">
        <v>3</v>
      </c>
      <c r="R8" s="104" t="s">
        <v>3</v>
      </c>
      <c r="S8" s="104" t="s">
        <v>3</v>
      </c>
      <c r="T8" s="104" t="s">
        <v>5</v>
      </c>
      <c r="U8" s="104" t="s">
        <v>5</v>
      </c>
      <c r="V8" s="104" t="s">
        <v>6</v>
      </c>
      <c r="W8" s="104" t="s">
        <v>3</v>
      </c>
      <c r="X8" s="104" t="s">
        <v>3</v>
      </c>
      <c r="Y8" s="104" t="s">
        <v>3</v>
      </c>
      <c r="Z8" s="104" t="s">
        <v>3</v>
      </c>
      <c r="AA8" s="104" t="s">
        <v>3</v>
      </c>
      <c r="AB8" s="104" t="s">
        <v>3</v>
      </c>
      <c r="AC8" s="104" t="s">
        <v>3</v>
      </c>
      <c r="AD8" s="103">
        <f>REG!L14</f>
        <v>2</v>
      </c>
      <c r="AE8" s="103"/>
    </row>
    <row r="9" spans="1:31" s="46" customFormat="1" ht="20.25" customHeight="1" x14ac:dyDescent="0.2">
      <c r="A9" s="104" t="s">
        <v>115</v>
      </c>
      <c r="B9" s="104" t="s">
        <v>116</v>
      </c>
      <c r="C9" s="104" t="s">
        <v>117</v>
      </c>
      <c r="D9" s="104" t="s">
        <v>118</v>
      </c>
      <c r="E9" s="104" t="s">
        <v>3</v>
      </c>
      <c r="F9" s="104" t="s">
        <v>88</v>
      </c>
      <c r="G9" s="104" t="s">
        <v>119</v>
      </c>
      <c r="H9" s="104" t="s">
        <v>81</v>
      </c>
      <c r="I9" s="104" t="s">
        <v>120</v>
      </c>
      <c r="J9" s="104" t="s">
        <v>3</v>
      </c>
      <c r="K9" s="104" t="s">
        <v>3</v>
      </c>
      <c r="L9" s="104" t="s">
        <v>4</v>
      </c>
      <c r="M9" s="104" t="s">
        <v>3</v>
      </c>
      <c r="N9" s="104" t="s">
        <v>3</v>
      </c>
      <c r="O9" s="104" t="s">
        <v>3</v>
      </c>
      <c r="P9" s="104" t="s">
        <v>5</v>
      </c>
      <c r="Q9" s="104" t="s">
        <v>3</v>
      </c>
      <c r="R9" s="104" t="s">
        <v>3</v>
      </c>
      <c r="S9" s="104" t="s">
        <v>3</v>
      </c>
      <c r="T9" s="104" t="s">
        <v>5</v>
      </c>
      <c r="U9" s="104" t="s">
        <v>5</v>
      </c>
      <c r="V9" s="104" t="s">
        <v>6</v>
      </c>
      <c r="W9" s="104" t="s">
        <v>3</v>
      </c>
      <c r="X9" s="104" t="s">
        <v>3</v>
      </c>
      <c r="Y9" s="104" t="s">
        <v>3</v>
      </c>
      <c r="Z9" s="104" t="s">
        <v>3</v>
      </c>
      <c r="AA9" s="104" t="s">
        <v>3</v>
      </c>
      <c r="AB9" s="104" t="s">
        <v>3</v>
      </c>
      <c r="AC9" s="104" t="s">
        <v>3</v>
      </c>
      <c r="AD9" s="46">
        <f>REG!L15</f>
        <v>3</v>
      </c>
    </row>
    <row r="10" spans="1:31" s="46" customFormat="1" ht="20.25" customHeight="1" x14ac:dyDescent="0.2">
      <c r="A10" s="104" t="s">
        <v>115</v>
      </c>
      <c r="B10" s="104" t="s">
        <v>116</v>
      </c>
      <c r="C10" s="104" t="s">
        <v>117</v>
      </c>
      <c r="D10" s="104" t="s">
        <v>118</v>
      </c>
      <c r="E10" s="104" t="s">
        <v>3</v>
      </c>
      <c r="F10" s="104" t="s">
        <v>89</v>
      </c>
      <c r="G10" s="104" t="s">
        <v>119</v>
      </c>
      <c r="H10" s="104" t="s">
        <v>81</v>
      </c>
      <c r="I10" s="104" t="s">
        <v>120</v>
      </c>
      <c r="J10" s="104" t="s">
        <v>3</v>
      </c>
      <c r="K10" s="104" t="s">
        <v>3</v>
      </c>
      <c r="L10" s="104" t="s">
        <v>4</v>
      </c>
      <c r="M10" s="104" t="s">
        <v>3</v>
      </c>
      <c r="N10" s="104" t="s">
        <v>3</v>
      </c>
      <c r="O10" s="104" t="s">
        <v>3</v>
      </c>
      <c r="P10" s="104" t="s">
        <v>5</v>
      </c>
      <c r="Q10" s="104" t="s">
        <v>3</v>
      </c>
      <c r="R10" s="104" t="s">
        <v>3</v>
      </c>
      <c r="S10" s="104" t="s">
        <v>3</v>
      </c>
      <c r="T10" s="104" t="s">
        <v>5</v>
      </c>
      <c r="U10" s="104" t="s">
        <v>5</v>
      </c>
      <c r="V10" s="104" t="s">
        <v>6</v>
      </c>
      <c r="W10" s="104" t="s">
        <v>3</v>
      </c>
      <c r="X10" s="104" t="s">
        <v>3</v>
      </c>
      <c r="Y10" s="104" t="s">
        <v>3</v>
      </c>
      <c r="Z10" s="104" t="s">
        <v>3</v>
      </c>
      <c r="AA10" s="104" t="s">
        <v>3</v>
      </c>
      <c r="AB10" s="104" t="s">
        <v>3</v>
      </c>
      <c r="AC10" s="104" t="s">
        <v>3</v>
      </c>
      <c r="AD10" s="46">
        <f>REG!L16</f>
        <v>4</v>
      </c>
    </row>
    <row r="11" spans="1:31" s="46" customFormat="1" ht="20.25" customHeight="1" x14ac:dyDescent="0.2">
      <c r="A11" s="104" t="s">
        <v>115</v>
      </c>
      <c r="B11" s="104" t="s">
        <v>116</v>
      </c>
      <c r="C11" s="104" t="s">
        <v>117</v>
      </c>
      <c r="D11" s="104" t="s">
        <v>118</v>
      </c>
      <c r="E11" s="104" t="s">
        <v>3</v>
      </c>
      <c r="F11" s="104" t="s">
        <v>90</v>
      </c>
      <c r="G11" s="104" t="s">
        <v>119</v>
      </c>
      <c r="H11" s="104" t="s">
        <v>81</v>
      </c>
      <c r="I11" s="104" t="s">
        <v>120</v>
      </c>
      <c r="J11" s="104" t="s">
        <v>3</v>
      </c>
      <c r="K11" s="104" t="s">
        <v>3</v>
      </c>
      <c r="L11" s="104" t="s">
        <v>4</v>
      </c>
      <c r="M11" s="104" t="s">
        <v>3</v>
      </c>
      <c r="N11" s="104" t="s">
        <v>3</v>
      </c>
      <c r="O11" s="104" t="s">
        <v>3</v>
      </c>
      <c r="P11" s="104" t="s">
        <v>5</v>
      </c>
      <c r="Q11" s="104" t="s">
        <v>3</v>
      </c>
      <c r="R11" s="104" t="s">
        <v>3</v>
      </c>
      <c r="S11" s="104" t="s">
        <v>3</v>
      </c>
      <c r="T11" s="104" t="s">
        <v>5</v>
      </c>
      <c r="U11" s="104" t="s">
        <v>5</v>
      </c>
      <c r="V11" s="104" t="s">
        <v>6</v>
      </c>
      <c r="W11" s="104" t="s">
        <v>3</v>
      </c>
      <c r="X11" s="104" t="s">
        <v>3</v>
      </c>
      <c r="Y11" s="104" t="s">
        <v>3</v>
      </c>
      <c r="Z11" s="104" t="s">
        <v>3</v>
      </c>
      <c r="AA11" s="104" t="s">
        <v>3</v>
      </c>
      <c r="AB11" s="104" t="s">
        <v>3</v>
      </c>
      <c r="AC11" s="104" t="s">
        <v>3</v>
      </c>
      <c r="AD11" s="46">
        <f>REG!L17</f>
        <v>5</v>
      </c>
    </row>
    <row r="12" spans="1:31" s="46" customFormat="1" ht="20.25" customHeight="1" x14ac:dyDescent="0.2">
      <c r="A12" s="104" t="s">
        <v>115</v>
      </c>
      <c r="B12" s="104" t="s">
        <v>116</v>
      </c>
      <c r="C12" s="104" t="s">
        <v>117</v>
      </c>
      <c r="D12" s="104" t="s">
        <v>118</v>
      </c>
      <c r="E12" s="104" t="s">
        <v>3</v>
      </c>
      <c r="F12" s="104" t="s">
        <v>91</v>
      </c>
      <c r="G12" s="104" t="s">
        <v>121</v>
      </c>
      <c r="H12" s="104" t="s">
        <v>81</v>
      </c>
      <c r="I12" s="104" t="s">
        <v>122</v>
      </c>
      <c r="J12" s="104" t="s">
        <v>3</v>
      </c>
      <c r="K12" s="104" t="s">
        <v>3</v>
      </c>
      <c r="L12" s="104" t="s">
        <v>4</v>
      </c>
      <c r="M12" s="104" t="s">
        <v>3</v>
      </c>
      <c r="N12" s="104" t="s">
        <v>3</v>
      </c>
      <c r="O12" s="104" t="s">
        <v>3</v>
      </c>
      <c r="P12" s="104" t="s">
        <v>5</v>
      </c>
      <c r="Q12" s="104" t="s">
        <v>3</v>
      </c>
      <c r="R12" s="104" t="s">
        <v>3</v>
      </c>
      <c r="S12" s="104" t="s">
        <v>3</v>
      </c>
      <c r="T12" s="104" t="s">
        <v>5</v>
      </c>
      <c r="U12" s="104" t="s">
        <v>5</v>
      </c>
      <c r="V12" s="104" t="s">
        <v>6</v>
      </c>
      <c r="W12" s="104" t="s">
        <v>3</v>
      </c>
      <c r="X12" s="104" t="s">
        <v>3</v>
      </c>
      <c r="Y12" s="104" t="s">
        <v>3</v>
      </c>
      <c r="Z12" s="104" t="s">
        <v>3</v>
      </c>
      <c r="AA12" s="104" t="s">
        <v>3</v>
      </c>
      <c r="AB12" s="104" t="s">
        <v>3</v>
      </c>
      <c r="AC12" s="104" t="s">
        <v>3</v>
      </c>
      <c r="AD12" s="46">
        <f>REG!L18</f>
        <v>6</v>
      </c>
    </row>
    <row r="13" spans="1:31" s="46" customFormat="1" ht="20.25" customHeight="1" x14ac:dyDescent="0.2">
      <c r="A13" s="104" t="s">
        <v>115</v>
      </c>
      <c r="B13" s="104" t="s">
        <v>116</v>
      </c>
      <c r="C13" s="104" t="s">
        <v>117</v>
      </c>
      <c r="D13" s="104" t="s">
        <v>118</v>
      </c>
      <c r="E13" s="104" t="s">
        <v>3</v>
      </c>
      <c r="F13" s="104" t="s">
        <v>92</v>
      </c>
      <c r="G13" s="104" t="s">
        <v>123</v>
      </c>
      <c r="H13" s="104" t="s">
        <v>81</v>
      </c>
      <c r="I13" s="104" t="s">
        <v>124</v>
      </c>
      <c r="J13" s="104" t="s">
        <v>3</v>
      </c>
      <c r="K13" s="104" t="s">
        <v>3</v>
      </c>
      <c r="L13" s="104" t="s">
        <v>4</v>
      </c>
      <c r="M13" s="104" t="s">
        <v>3</v>
      </c>
      <c r="N13" s="104" t="s">
        <v>3</v>
      </c>
      <c r="O13" s="104" t="s">
        <v>3</v>
      </c>
      <c r="P13" s="104" t="s">
        <v>5</v>
      </c>
      <c r="Q13" s="104" t="s">
        <v>3</v>
      </c>
      <c r="R13" s="104" t="s">
        <v>3</v>
      </c>
      <c r="S13" s="104" t="s">
        <v>3</v>
      </c>
      <c r="T13" s="104" t="s">
        <v>5</v>
      </c>
      <c r="U13" s="104" t="s">
        <v>5</v>
      </c>
      <c r="V13" s="104" t="s">
        <v>6</v>
      </c>
      <c r="W13" s="104" t="s">
        <v>3</v>
      </c>
      <c r="X13" s="104" t="s">
        <v>3</v>
      </c>
      <c r="Y13" s="104" t="s">
        <v>3</v>
      </c>
      <c r="Z13" s="104" t="s">
        <v>3</v>
      </c>
      <c r="AA13" s="104" t="s">
        <v>3</v>
      </c>
      <c r="AB13" s="104" t="s">
        <v>3</v>
      </c>
      <c r="AC13" s="104" t="s">
        <v>3</v>
      </c>
      <c r="AD13" s="102">
        <f>REG!L19</f>
        <v>7</v>
      </c>
      <c r="AE13" s="102"/>
    </row>
    <row r="14" spans="1:31" s="46" customFormat="1" ht="20.25" customHeight="1" x14ac:dyDescent="0.2">
      <c r="A14" s="104" t="s">
        <v>115</v>
      </c>
      <c r="B14" s="104" t="s">
        <v>116</v>
      </c>
      <c r="C14" s="104" t="s">
        <v>117</v>
      </c>
      <c r="D14" s="104" t="s">
        <v>118</v>
      </c>
      <c r="E14" s="104" t="s">
        <v>3</v>
      </c>
      <c r="F14" s="104" t="s">
        <v>93</v>
      </c>
      <c r="G14" s="104" t="s">
        <v>119</v>
      </c>
      <c r="H14" s="104" t="s">
        <v>81</v>
      </c>
      <c r="I14" s="104" t="s">
        <v>120</v>
      </c>
      <c r="J14" s="104" t="s">
        <v>125</v>
      </c>
      <c r="K14" s="104" t="s">
        <v>126</v>
      </c>
      <c r="L14" s="104" t="s">
        <v>4</v>
      </c>
      <c r="M14" s="104" t="s">
        <v>4</v>
      </c>
      <c r="N14" s="104" t="s">
        <v>3</v>
      </c>
      <c r="O14" s="104" t="s">
        <v>3</v>
      </c>
      <c r="P14" s="104" t="s">
        <v>3</v>
      </c>
      <c r="Q14" s="104" t="s">
        <v>3</v>
      </c>
      <c r="R14" s="104" t="s">
        <v>127</v>
      </c>
      <c r="S14" s="104" t="s">
        <v>3</v>
      </c>
      <c r="T14" s="104" t="s">
        <v>5</v>
      </c>
      <c r="U14" s="104" t="s">
        <v>5</v>
      </c>
      <c r="V14" s="104" t="s">
        <v>6</v>
      </c>
      <c r="W14" s="104" t="s">
        <v>4</v>
      </c>
      <c r="X14" s="104" t="s">
        <v>3</v>
      </c>
      <c r="Y14" s="104" t="s">
        <v>3</v>
      </c>
      <c r="Z14" s="104" t="s">
        <v>128</v>
      </c>
      <c r="AA14" s="104" t="s">
        <v>3</v>
      </c>
      <c r="AB14" s="104" t="s">
        <v>3</v>
      </c>
      <c r="AC14" s="104" t="s">
        <v>3</v>
      </c>
      <c r="AD14" s="103">
        <f>REG!L20</f>
        <v>2</v>
      </c>
      <c r="AE14" s="103"/>
    </row>
    <row r="15" spans="1:31" s="46" customFormat="1" ht="20.25" customHeight="1" x14ac:dyDescent="0.2">
      <c r="A15" s="104" t="s">
        <v>115</v>
      </c>
      <c r="B15" s="104" t="s">
        <v>116</v>
      </c>
      <c r="C15" s="104" t="s">
        <v>117</v>
      </c>
      <c r="D15" s="104" t="s">
        <v>118</v>
      </c>
      <c r="E15" s="104" t="s">
        <v>3</v>
      </c>
      <c r="F15" s="104" t="s">
        <v>94</v>
      </c>
      <c r="G15" s="104" t="s">
        <v>119</v>
      </c>
      <c r="H15" s="104" t="s">
        <v>81</v>
      </c>
      <c r="I15" s="104" t="s">
        <v>120</v>
      </c>
      <c r="J15" s="104" t="s">
        <v>125</v>
      </c>
      <c r="K15" s="104" t="s">
        <v>129</v>
      </c>
      <c r="L15" s="104" t="s">
        <v>4</v>
      </c>
      <c r="M15" s="104" t="s">
        <v>4</v>
      </c>
      <c r="N15" s="104" t="s">
        <v>3</v>
      </c>
      <c r="O15" s="104" t="s">
        <v>3</v>
      </c>
      <c r="P15" s="104" t="s">
        <v>3</v>
      </c>
      <c r="Q15" s="104" t="s">
        <v>3</v>
      </c>
      <c r="R15" s="104" t="s">
        <v>127</v>
      </c>
      <c r="S15" s="104" t="s">
        <v>3</v>
      </c>
      <c r="T15" s="104" t="s">
        <v>5</v>
      </c>
      <c r="U15" s="104" t="s">
        <v>5</v>
      </c>
      <c r="V15" s="104" t="s">
        <v>6</v>
      </c>
      <c r="W15" s="104" t="s">
        <v>4</v>
      </c>
      <c r="X15" s="104" t="s">
        <v>3</v>
      </c>
      <c r="Y15" s="104" t="s">
        <v>3</v>
      </c>
      <c r="Z15" s="104" t="s">
        <v>110</v>
      </c>
      <c r="AA15" s="104" t="s">
        <v>3</v>
      </c>
      <c r="AB15" s="104" t="s">
        <v>3</v>
      </c>
      <c r="AC15" s="104" t="s">
        <v>3</v>
      </c>
      <c r="AD15" s="46">
        <f>REG!L21</f>
        <v>3</v>
      </c>
    </row>
    <row r="16" spans="1:31" s="46" customFormat="1" ht="20.25" customHeight="1" x14ac:dyDescent="0.2">
      <c r="A16" s="104" t="s">
        <v>115</v>
      </c>
      <c r="B16" s="104" t="s">
        <v>116</v>
      </c>
      <c r="C16" s="104" t="s">
        <v>117</v>
      </c>
      <c r="D16" s="104" t="s">
        <v>118</v>
      </c>
      <c r="E16" s="104" t="s">
        <v>3</v>
      </c>
      <c r="F16" s="104" t="s">
        <v>95</v>
      </c>
      <c r="G16" s="104" t="s">
        <v>119</v>
      </c>
      <c r="H16" s="104" t="s">
        <v>81</v>
      </c>
      <c r="I16" s="104" t="s">
        <v>120</v>
      </c>
      <c r="J16" s="104" t="s">
        <v>113</v>
      </c>
      <c r="K16" s="104" t="s">
        <v>130</v>
      </c>
      <c r="L16" s="104" t="s">
        <v>4</v>
      </c>
      <c r="M16" s="104" t="s">
        <v>4</v>
      </c>
      <c r="N16" s="104" t="s">
        <v>3</v>
      </c>
      <c r="O16" s="104" t="s">
        <v>3</v>
      </c>
      <c r="P16" s="104" t="s">
        <v>3</v>
      </c>
      <c r="Q16" s="104" t="s">
        <v>3</v>
      </c>
      <c r="R16" s="104" t="s">
        <v>127</v>
      </c>
      <c r="S16" s="104" t="s">
        <v>3</v>
      </c>
      <c r="T16" s="104" t="s">
        <v>5</v>
      </c>
      <c r="U16" s="104" t="s">
        <v>5</v>
      </c>
      <c r="V16" s="104" t="s">
        <v>6</v>
      </c>
      <c r="W16" s="104" t="s">
        <v>4</v>
      </c>
      <c r="X16" s="104" t="s">
        <v>3</v>
      </c>
      <c r="Y16" s="104" t="s">
        <v>3</v>
      </c>
      <c r="Z16" s="104" t="s">
        <v>131</v>
      </c>
      <c r="AA16" s="104" t="s">
        <v>3</v>
      </c>
      <c r="AB16" s="104" t="s">
        <v>3</v>
      </c>
      <c r="AC16" s="104" t="s">
        <v>3</v>
      </c>
      <c r="AD16" s="46">
        <f>REG!L22</f>
        <v>4</v>
      </c>
    </row>
    <row r="17" spans="1:31" s="46" customFormat="1" ht="20.25" customHeight="1" x14ac:dyDescent="0.2">
      <c r="A17" s="104" t="s">
        <v>115</v>
      </c>
      <c r="B17" s="104" t="s">
        <v>116</v>
      </c>
      <c r="C17" s="104" t="s">
        <v>117</v>
      </c>
      <c r="D17" s="104" t="s">
        <v>118</v>
      </c>
      <c r="E17" s="104" t="s">
        <v>3</v>
      </c>
      <c r="F17" s="104" t="s">
        <v>96</v>
      </c>
      <c r="G17" s="104" t="s">
        <v>119</v>
      </c>
      <c r="H17" s="104" t="s">
        <v>81</v>
      </c>
      <c r="I17" s="104" t="s">
        <v>120</v>
      </c>
      <c r="J17" s="104" t="s">
        <v>113</v>
      </c>
      <c r="K17" s="104" t="s">
        <v>132</v>
      </c>
      <c r="L17" s="104" t="s">
        <v>4</v>
      </c>
      <c r="M17" s="104" t="s">
        <v>4</v>
      </c>
      <c r="N17" s="104" t="s">
        <v>3</v>
      </c>
      <c r="O17" s="104"/>
      <c r="P17" s="104" t="s">
        <v>3</v>
      </c>
      <c r="Q17" s="104" t="s">
        <v>3</v>
      </c>
      <c r="R17" s="104" t="s">
        <v>127</v>
      </c>
      <c r="S17" s="104" t="s">
        <v>3</v>
      </c>
      <c r="T17" s="104" t="s">
        <v>5</v>
      </c>
      <c r="U17" s="104" t="s">
        <v>5</v>
      </c>
      <c r="V17" s="104" t="s">
        <v>6</v>
      </c>
      <c r="W17" s="104" t="s">
        <v>4</v>
      </c>
      <c r="X17" s="104" t="s">
        <v>3</v>
      </c>
      <c r="Y17" s="104" t="s">
        <v>3</v>
      </c>
      <c r="Z17" s="104" t="s">
        <v>133</v>
      </c>
      <c r="AA17" s="104" t="s">
        <v>3</v>
      </c>
      <c r="AB17" s="104" t="s">
        <v>3</v>
      </c>
      <c r="AC17" s="104" t="s">
        <v>3</v>
      </c>
      <c r="AD17" s="46">
        <f>REG!L23</f>
        <v>5</v>
      </c>
    </row>
    <row r="18" spans="1:31" s="46" customFormat="1" ht="20.25" customHeight="1" x14ac:dyDescent="0.2">
      <c r="A18" s="104" t="s">
        <v>115</v>
      </c>
      <c r="B18" s="104" t="s">
        <v>116</v>
      </c>
      <c r="C18" s="104" t="s">
        <v>117</v>
      </c>
      <c r="D18" s="104" t="s">
        <v>118</v>
      </c>
      <c r="E18" s="104" t="s">
        <v>3</v>
      </c>
      <c r="F18" s="104" t="s">
        <v>97</v>
      </c>
      <c r="G18" s="104" t="s">
        <v>121</v>
      </c>
      <c r="H18" s="104" t="s">
        <v>81</v>
      </c>
      <c r="I18" s="104" t="s">
        <v>122</v>
      </c>
      <c r="J18" s="104" t="s">
        <v>108</v>
      </c>
      <c r="K18" s="104" t="s">
        <v>146</v>
      </c>
      <c r="L18" s="104" t="s">
        <v>4</v>
      </c>
      <c r="M18" s="104" t="s">
        <v>4</v>
      </c>
      <c r="N18" s="104" t="s">
        <v>3</v>
      </c>
      <c r="O18" s="104"/>
      <c r="P18" s="104" t="s">
        <v>3</v>
      </c>
      <c r="Q18" s="104" t="s">
        <v>3</v>
      </c>
      <c r="R18" s="104" t="s">
        <v>148</v>
      </c>
      <c r="S18" s="104" t="s">
        <v>3</v>
      </c>
      <c r="T18" s="104" t="s">
        <v>5</v>
      </c>
      <c r="U18" s="104" t="s">
        <v>5</v>
      </c>
      <c r="V18" s="104" t="s">
        <v>6</v>
      </c>
      <c r="W18" s="104" t="s">
        <v>4</v>
      </c>
      <c r="X18" s="104" t="s">
        <v>3</v>
      </c>
      <c r="Y18" s="104" t="s">
        <v>3</v>
      </c>
      <c r="Z18" s="104" t="s">
        <v>134</v>
      </c>
      <c r="AA18" s="104" t="s">
        <v>3</v>
      </c>
      <c r="AB18" s="104" t="s">
        <v>3</v>
      </c>
      <c r="AC18" s="104" t="s">
        <v>3</v>
      </c>
      <c r="AD18" s="46">
        <f>REG!L24</f>
        <v>6</v>
      </c>
    </row>
    <row r="19" spans="1:31" s="46" customFormat="1" ht="20.25" customHeight="1" x14ac:dyDescent="0.2">
      <c r="A19" s="104" t="s">
        <v>115</v>
      </c>
      <c r="B19" s="104" t="s">
        <v>116</v>
      </c>
      <c r="C19" s="104" t="s">
        <v>117</v>
      </c>
      <c r="D19" s="104" t="s">
        <v>118</v>
      </c>
      <c r="E19" s="104" t="s">
        <v>3</v>
      </c>
      <c r="F19" s="104" t="s">
        <v>98</v>
      </c>
      <c r="G19" s="104" t="s">
        <v>123</v>
      </c>
      <c r="H19" s="104" t="s">
        <v>81</v>
      </c>
      <c r="I19" s="104" t="s">
        <v>124</v>
      </c>
      <c r="J19" s="104" t="s">
        <v>111</v>
      </c>
      <c r="K19" s="104" t="s">
        <v>144</v>
      </c>
      <c r="L19" s="104" t="s">
        <v>4</v>
      </c>
      <c r="M19" s="104" t="s">
        <v>4</v>
      </c>
      <c r="N19" s="104" t="s">
        <v>3</v>
      </c>
      <c r="O19" s="104"/>
      <c r="P19" s="104" t="s">
        <v>3</v>
      </c>
      <c r="Q19" s="104" t="s">
        <v>3</v>
      </c>
      <c r="R19" s="104" t="s">
        <v>135</v>
      </c>
      <c r="S19" s="104" t="s">
        <v>3</v>
      </c>
      <c r="T19" s="104" t="s">
        <v>5</v>
      </c>
      <c r="U19" s="104" t="s">
        <v>5</v>
      </c>
      <c r="V19" s="104" t="s">
        <v>6</v>
      </c>
      <c r="W19" s="104" t="s">
        <v>3</v>
      </c>
      <c r="X19" s="104" t="s">
        <v>4</v>
      </c>
      <c r="Y19" s="104" t="s">
        <v>3</v>
      </c>
      <c r="Z19" s="104" t="s">
        <v>136</v>
      </c>
      <c r="AA19" s="104" t="s">
        <v>3</v>
      </c>
      <c r="AB19" s="104" t="s">
        <v>3</v>
      </c>
      <c r="AC19" s="104" t="s">
        <v>3</v>
      </c>
      <c r="AD19" s="102">
        <f>REG!L25</f>
        <v>7</v>
      </c>
      <c r="AE19" s="102"/>
    </row>
    <row r="20" spans="1:31" s="46" customFormat="1" ht="20.25" customHeight="1" x14ac:dyDescent="0.2">
      <c r="A20" s="104" t="s">
        <v>115</v>
      </c>
      <c r="B20" s="104" t="s">
        <v>116</v>
      </c>
      <c r="C20" s="104" t="s">
        <v>117</v>
      </c>
      <c r="D20" s="104" t="s">
        <v>118</v>
      </c>
      <c r="E20" s="104" t="s">
        <v>3</v>
      </c>
      <c r="F20" s="104" t="s">
        <v>99</v>
      </c>
      <c r="G20" s="104" t="s">
        <v>119</v>
      </c>
      <c r="H20" s="104" t="s">
        <v>81</v>
      </c>
      <c r="I20" s="104" t="s">
        <v>120</v>
      </c>
      <c r="J20" s="104" t="s">
        <v>108</v>
      </c>
      <c r="K20" s="104" t="s">
        <v>137</v>
      </c>
      <c r="L20" s="104" t="s">
        <v>4</v>
      </c>
      <c r="M20" s="104" t="s">
        <v>4</v>
      </c>
      <c r="N20" s="104" t="s">
        <v>3</v>
      </c>
      <c r="O20" s="104"/>
      <c r="P20" s="104" t="s">
        <v>3</v>
      </c>
      <c r="Q20" s="104" t="s">
        <v>3</v>
      </c>
      <c r="R20" s="104" t="s">
        <v>127</v>
      </c>
      <c r="S20" s="104" t="s">
        <v>3</v>
      </c>
      <c r="T20" s="104" t="s">
        <v>5</v>
      </c>
      <c r="U20" s="104" t="s">
        <v>5</v>
      </c>
      <c r="V20" s="104" t="s">
        <v>6</v>
      </c>
      <c r="W20" s="104" t="s">
        <v>4</v>
      </c>
      <c r="X20" s="104" t="s">
        <v>3</v>
      </c>
      <c r="Y20" s="104" t="s">
        <v>3</v>
      </c>
      <c r="Z20" s="104" t="s">
        <v>138</v>
      </c>
      <c r="AA20" s="104" t="s">
        <v>3</v>
      </c>
      <c r="AB20" s="104" t="s">
        <v>3</v>
      </c>
      <c r="AC20" s="104" t="s">
        <v>3</v>
      </c>
      <c r="AD20" s="103">
        <f>REG!L26</f>
        <v>2</v>
      </c>
      <c r="AE20" s="103"/>
    </row>
    <row r="21" spans="1:31" s="46" customFormat="1" ht="20.25" customHeight="1" x14ac:dyDescent="0.2">
      <c r="A21" s="104" t="s">
        <v>115</v>
      </c>
      <c r="B21" s="104" t="s">
        <v>116</v>
      </c>
      <c r="C21" s="104" t="s">
        <v>117</v>
      </c>
      <c r="D21" s="104" t="s">
        <v>118</v>
      </c>
      <c r="E21" s="104" t="s">
        <v>3</v>
      </c>
      <c r="F21" s="104" t="s">
        <v>100</v>
      </c>
      <c r="G21" s="104" t="s">
        <v>119</v>
      </c>
      <c r="H21" s="104" t="s">
        <v>81</v>
      </c>
      <c r="I21" s="104" t="s">
        <v>120</v>
      </c>
      <c r="J21" s="104" t="s">
        <v>139</v>
      </c>
      <c r="K21" s="104" t="s">
        <v>140</v>
      </c>
      <c r="L21" s="104" t="s">
        <v>4</v>
      </c>
      <c r="M21" s="104" t="s">
        <v>4</v>
      </c>
      <c r="N21" s="104" t="s">
        <v>3</v>
      </c>
      <c r="O21" s="104"/>
      <c r="P21" s="104" t="s">
        <v>3</v>
      </c>
      <c r="Q21" s="104" t="s">
        <v>3</v>
      </c>
      <c r="R21" s="104" t="s">
        <v>127</v>
      </c>
      <c r="S21" s="104" t="s">
        <v>3</v>
      </c>
      <c r="T21" s="104" t="s">
        <v>5</v>
      </c>
      <c r="U21" s="104" t="s">
        <v>5</v>
      </c>
      <c r="V21" s="104" t="s">
        <v>6</v>
      </c>
      <c r="W21" s="104" t="s">
        <v>4</v>
      </c>
      <c r="X21" s="104" t="s">
        <v>3</v>
      </c>
      <c r="Y21" s="104" t="s">
        <v>3</v>
      </c>
      <c r="Z21" s="104" t="s">
        <v>141</v>
      </c>
      <c r="AA21" s="104" t="s">
        <v>3</v>
      </c>
      <c r="AB21" s="104" t="s">
        <v>3</v>
      </c>
      <c r="AC21" s="104" t="s">
        <v>3</v>
      </c>
      <c r="AD21" s="46">
        <f>REG!L27</f>
        <v>3</v>
      </c>
    </row>
    <row r="22" spans="1:31" s="46" customFormat="1" ht="20.25" customHeight="1" x14ac:dyDescent="0.2">
      <c r="A22" s="104" t="s">
        <v>115</v>
      </c>
      <c r="B22" s="104" t="s">
        <v>116</v>
      </c>
      <c r="C22" s="104" t="s">
        <v>117</v>
      </c>
      <c r="D22" s="104" t="s">
        <v>118</v>
      </c>
      <c r="E22" s="104" t="s">
        <v>3</v>
      </c>
      <c r="F22" s="104" t="s">
        <v>101</v>
      </c>
      <c r="G22" s="104" t="s">
        <v>119</v>
      </c>
      <c r="H22" s="104" t="s">
        <v>81</v>
      </c>
      <c r="I22" s="104" t="s">
        <v>120</v>
      </c>
      <c r="J22" s="104" t="s">
        <v>125</v>
      </c>
      <c r="K22" s="104" t="s">
        <v>142</v>
      </c>
      <c r="L22" s="104" t="s">
        <v>4</v>
      </c>
      <c r="M22" s="104" t="s">
        <v>4</v>
      </c>
      <c r="N22" s="104" t="s">
        <v>3</v>
      </c>
      <c r="O22" s="104"/>
      <c r="P22" s="104" t="s">
        <v>3</v>
      </c>
      <c r="Q22" s="104" t="s">
        <v>3</v>
      </c>
      <c r="R22" s="104" t="s">
        <v>127</v>
      </c>
      <c r="S22" s="104" t="s">
        <v>3</v>
      </c>
      <c r="T22" s="104" t="s">
        <v>5</v>
      </c>
      <c r="U22" s="104" t="s">
        <v>5</v>
      </c>
      <c r="V22" s="104" t="s">
        <v>6</v>
      </c>
      <c r="W22" s="104" t="s">
        <v>4</v>
      </c>
      <c r="X22" s="104" t="s">
        <v>3</v>
      </c>
      <c r="Y22" s="104" t="s">
        <v>3</v>
      </c>
      <c r="Z22" s="104" t="s">
        <v>143</v>
      </c>
      <c r="AA22" s="104" t="s">
        <v>3</v>
      </c>
      <c r="AB22" s="104" t="s">
        <v>3</v>
      </c>
      <c r="AC22" s="104" t="s">
        <v>3</v>
      </c>
      <c r="AD22" s="46">
        <f>REG!L28</f>
        <v>4</v>
      </c>
    </row>
    <row r="23" spans="1:31" s="46" customFormat="1" ht="20.25" customHeight="1" x14ac:dyDescent="0.2">
      <c r="A23" s="104" t="s">
        <v>115</v>
      </c>
      <c r="B23" s="104" t="s">
        <v>116</v>
      </c>
      <c r="C23" s="104" t="s">
        <v>117</v>
      </c>
      <c r="D23" s="104" t="s">
        <v>118</v>
      </c>
      <c r="E23" s="104" t="s">
        <v>3</v>
      </c>
      <c r="F23" s="104" t="s">
        <v>102</v>
      </c>
      <c r="G23" s="104" t="s">
        <v>119</v>
      </c>
      <c r="H23" s="104" t="s">
        <v>81</v>
      </c>
      <c r="I23" s="104" t="s">
        <v>120</v>
      </c>
      <c r="J23" s="104" t="s">
        <v>112</v>
      </c>
      <c r="K23" s="104" t="s">
        <v>144</v>
      </c>
      <c r="L23" s="104" t="s">
        <v>4</v>
      </c>
      <c r="M23" s="104" t="s">
        <v>4</v>
      </c>
      <c r="N23" s="104" t="s">
        <v>3</v>
      </c>
      <c r="O23" s="104" t="s">
        <v>3</v>
      </c>
      <c r="P23" s="104" t="s">
        <v>3</v>
      </c>
      <c r="Q23" s="104" t="s">
        <v>3</v>
      </c>
      <c r="R23" s="104" t="s">
        <v>127</v>
      </c>
      <c r="S23" s="104" t="s">
        <v>3</v>
      </c>
      <c r="T23" s="104" t="s">
        <v>5</v>
      </c>
      <c r="U23" s="104" t="s">
        <v>5</v>
      </c>
      <c r="V23" s="104" t="s">
        <v>6</v>
      </c>
      <c r="W23" s="104" t="s">
        <v>4</v>
      </c>
      <c r="X23" s="104" t="s">
        <v>3</v>
      </c>
      <c r="Y23" s="104" t="s">
        <v>3</v>
      </c>
      <c r="Z23" s="104" t="s">
        <v>145</v>
      </c>
      <c r="AA23" s="104" t="s">
        <v>3</v>
      </c>
      <c r="AB23" s="104" t="s">
        <v>3</v>
      </c>
      <c r="AC23" s="104" t="s">
        <v>3</v>
      </c>
      <c r="AD23" s="46">
        <f>REG!L29</f>
        <v>5</v>
      </c>
    </row>
    <row r="24" spans="1:31" s="46" customFormat="1" ht="20.25" customHeight="1" x14ac:dyDescent="0.2">
      <c r="A24" s="104" t="s">
        <v>115</v>
      </c>
      <c r="B24" s="104" t="s">
        <v>116</v>
      </c>
      <c r="C24" s="104" t="s">
        <v>117</v>
      </c>
      <c r="D24" s="104" t="s">
        <v>118</v>
      </c>
      <c r="E24" s="104" t="s">
        <v>3</v>
      </c>
      <c r="F24" s="104" t="s">
        <v>103</v>
      </c>
      <c r="G24" s="104" t="s">
        <v>121</v>
      </c>
      <c r="H24" s="104" t="s">
        <v>81</v>
      </c>
      <c r="I24" s="104" t="s">
        <v>122</v>
      </c>
      <c r="J24" s="104" t="s">
        <v>139</v>
      </c>
      <c r="K24" s="104" t="s">
        <v>146</v>
      </c>
      <c r="L24" s="104" t="s">
        <v>4</v>
      </c>
      <c r="M24" s="104" t="s">
        <v>4</v>
      </c>
      <c r="N24" s="104" t="s">
        <v>3</v>
      </c>
      <c r="O24" s="104" t="s">
        <v>3</v>
      </c>
      <c r="P24" s="104" t="s">
        <v>3</v>
      </c>
      <c r="Q24" s="104" t="s">
        <v>3</v>
      </c>
      <c r="R24" s="104" t="s">
        <v>135</v>
      </c>
      <c r="S24" s="104" t="s">
        <v>3</v>
      </c>
      <c r="T24" s="104" t="s">
        <v>5</v>
      </c>
      <c r="U24" s="104" t="s">
        <v>5</v>
      </c>
      <c r="V24" s="104" t="s">
        <v>6</v>
      </c>
      <c r="W24" s="104" t="s">
        <v>4</v>
      </c>
      <c r="X24" s="104" t="s">
        <v>3</v>
      </c>
      <c r="Y24" s="104" t="s">
        <v>3</v>
      </c>
      <c r="Z24" s="104" t="s">
        <v>147</v>
      </c>
      <c r="AA24" s="104" t="s">
        <v>3</v>
      </c>
      <c r="AB24" s="104" t="s">
        <v>3</v>
      </c>
      <c r="AC24" s="104" t="s">
        <v>3</v>
      </c>
      <c r="AD24" s="46">
        <f>REG!L30</f>
        <v>6</v>
      </c>
    </row>
    <row r="25" spans="1:31" s="46" customFormat="1" ht="20.25" customHeight="1" x14ac:dyDescent="0.2">
      <c r="A25" s="104" t="s">
        <v>115</v>
      </c>
      <c r="B25" s="104" t="s">
        <v>116</v>
      </c>
      <c r="C25" s="104" t="s">
        <v>117</v>
      </c>
      <c r="D25" s="104" t="s">
        <v>118</v>
      </c>
      <c r="E25" s="104" t="s">
        <v>3</v>
      </c>
      <c r="F25" s="104" t="s">
        <v>104</v>
      </c>
      <c r="G25" s="104" t="s">
        <v>123</v>
      </c>
      <c r="H25" s="104" t="s">
        <v>81</v>
      </c>
      <c r="I25" s="104" t="s">
        <v>124</v>
      </c>
      <c r="J25" s="104" t="s">
        <v>114</v>
      </c>
      <c r="K25" s="104" t="s">
        <v>151</v>
      </c>
      <c r="L25" s="104" t="s">
        <v>4</v>
      </c>
      <c r="M25" s="104" t="s">
        <v>4</v>
      </c>
      <c r="N25" s="104" t="s">
        <v>3</v>
      </c>
      <c r="O25" s="104" t="s">
        <v>3</v>
      </c>
      <c r="P25" s="104" t="s">
        <v>3</v>
      </c>
      <c r="Q25" s="104" t="s">
        <v>3</v>
      </c>
      <c r="R25" s="104" t="s">
        <v>148</v>
      </c>
      <c r="S25" s="104" t="s">
        <v>3</v>
      </c>
      <c r="T25" s="104" t="s">
        <v>5</v>
      </c>
      <c r="U25" s="104" t="s">
        <v>5</v>
      </c>
      <c r="V25" s="104" t="s">
        <v>6</v>
      </c>
      <c r="W25" s="104" t="s">
        <v>3</v>
      </c>
      <c r="X25" s="104" t="s">
        <v>4</v>
      </c>
      <c r="Y25" s="104" t="s">
        <v>3</v>
      </c>
      <c r="Z25" s="104" t="s">
        <v>149</v>
      </c>
      <c r="AA25" s="104" t="s">
        <v>3</v>
      </c>
      <c r="AB25" s="104" t="s">
        <v>3</v>
      </c>
      <c r="AC25" s="104" t="s">
        <v>3</v>
      </c>
      <c r="AD25" s="102">
        <f>REG!L31</f>
        <v>7</v>
      </c>
      <c r="AE25" s="102"/>
    </row>
    <row r="26" spans="1:31" s="46" customFormat="1" ht="20.25" customHeight="1" x14ac:dyDescent="0.2">
      <c r="A26" s="104" t="s">
        <v>115</v>
      </c>
      <c r="B26" s="104" t="s">
        <v>116</v>
      </c>
      <c r="C26" s="104" t="s">
        <v>117</v>
      </c>
      <c r="D26" s="104" t="s">
        <v>118</v>
      </c>
      <c r="E26" s="104" t="s">
        <v>3</v>
      </c>
      <c r="F26" s="104" t="s">
        <v>105</v>
      </c>
      <c r="G26" s="104" t="s">
        <v>119</v>
      </c>
      <c r="H26" s="104" t="s">
        <v>81</v>
      </c>
      <c r="I26" s="104" t="s">
        <v>120</v>
      </c>
      <c r="J26" s="104" t="s">
        <v>150</v>
      </c>
      <c r="K26" s="104" t="s">
        <v>151</v>
      </c>
      <c r="L26" s="104" t="s">
        <v>4</v>
      </c>
      <c r="M26" s="104" t="s">
        <v>4</v>
      </c>
      <c r="N26" s="104" t="s">
        <v>3</v>
      </c>
      <c r="O26" s="104" t="s">
        <v>3</v>
      </c>
      <c r="P26" s="104" t="s">
        <v>3</v>
      </c>
      <c r="Q26" s="104" t="s">
        <v>3</v>
      </c>
      <c r="R26" s="104" t="s">
        <v>127</v>
      </c>
      <c r="S26" s="104" t="s">
        <v>3</v>
      </c>
      <c r="T26" s="104" t="s">
        <v>5</v>
      </c>
      <c r="U26" s="104" t="s">
        <v>5</v>
      </c>
      <c r="V26" s="104" t="s">
        <v>6</v>
      </c>
      <c r="W26" s="104" t="s">
        <v>4</v>
      </c>
      <c r="X26" s="104" t="s">
        <v>3</v>
      </c>
      <c r="Y26" s="104" t="s">
        <v>3</v>
      </c>
      <c r="Z26" s="104" t="s">
        <v>152</v>
      </c>
      <c r="AA26" s="104" t="s">
        <v>3</v>
      </c>
      <c r="AB26" s="104" t="s">
        <v>3</v>
      </c>
      <c r="AC26" s="104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4" t="s">
        <v>115</v>
      </c>
      <c r="B27" s="104" t="s">
        <v>116</v>
      </c>
      <c r="C27" s="104" t="s">
        <v>117</v>
      </c>
      <c r="D27" s="104" t="s">
        <v>118</v>
      </c>
      <c r="E27" s="104" t="s">
        <v>3</v>
      </c>
      <c r="F27" s="104" t="s">
        <v>106</v>
      </c>
      <c r="G27" s="104" t="s">
        <v>119</v>
      </c>
      <c r="H27" s="104" t="s">
        <v>81</v>
      </c>
      <c r="I27" s="104" t="s">
        <v>120</v>
      </c>
      <c r="J27" s="104" t="s">
        <v>125</v>
      </c>
      <c r="K27" s="104" t="s">
        <v>153</v>
      </c>
      <c r="L27" s="104" t="s">
        <v>4</v>
      </c>
      <c r="M27" s="104" t="s">
        <v>4</v>
      </c>
      <c r="N27" s="104" t="s">
        <v>3</v>
      </c>
      <c r="O27" s="104" t="s">
        <v>3</v>
      </c>
      <c r="P27" s="104" t="s">
        <v>3</v>
      </c>
      <c r="Q27" s="104" t="s">
        <v>3</v>
      </c>
      <c r="R27" s="104" t="s">
        <v>127</v>
      </c>
      <c r="S27" s="104" t="s">
        <v>3</v>
      </c>
      <c r="T27" s="104" t="s">
        <v>5</v>
      </c>
      <c r="U27" s="104" t="s">
        <v>5</v>
      </c>
      <c r="V27" s="104" t="s">
        <v>6</v>
      </c>
      <c r="W27" s="104" t="s">
        <v>4</v>
      </c>
      <c r="X27" s="104" t="s">
        <v>3</v>
      </c>
      <c r="Y27" s="104" t="s">
        <v>3</v>
      </c>
      <c r="Z27" s="104" t="s">
        <v>139</v>
      </c>
      <c r="AA27" s="104" t="s">
        <v>3</v>
      </c>
      <c r="AB27" s="104" t="s">
        <v>3</v>
      </c>
      <c r="AC27" s="104" t="s">
        <v>3</v>
      </c>
      <c r="AD27" s="46">
        <f>REG!L33</f>
        <v>3</v>
      </c>
    </row>
    <row r="28" spans="1:31" ht="15" x14ac:dyDescent="0.25">
      <c r="A28" s="104" t="s">
        <v>115</v>
      </c>
      <c r="B28" s="104" t="s">
        <v>116</v>
      </c>
      <c r="C28" s="104" t="s">
        <v>117</v>
      </c>
      <c r="D28" s="104" t="s">
        <v>118</v>
      </c>
      <c r="E28" s="104" t="s">
        <v>3</v>
      </c>
      <c r="F28" s="104" t="s">
        <v>107</v>
      </c>
      <c r="G28" s="104" t="s">
        <v>119</v>
      </c>
      <c r="H28" s="104" t="s">
        <v>81</v>
      </c>
      <c r="I28" s="104" t="s">
        <v>120</v>
      </c>
      <c r="J28" s="104" t="s">
        <v>109</v>
      </c>
      <c r="K28" s="104" t="s">
        <v>154</v>
      </c>
      <c r="L28" s="104" t="s">
        <v>4</v>
      </c>
      <c r="M28" s="104" t="s">
        <v>4</v>
      </c>
      <c r="N28" s="104" t="s">
        <v>3</v>
      </c>
      <c r="O28" s="104" t="s">
        <v>3</v>
      </c>
      <c r="P28" s="104" t="s">
        <v>3</v>
      </c>
      <c r="Q28" s="104" t="s">
        <v>3</v>
      </c>
      <c r="R28" s="104" t="s">
        <v>127</v>
      </c>
      <c r="S28" s="104" t="s">
        <v>3</v>
      </c>
      <c r="T28" s="104" t="s">
        <v>5</v>
      </c>
      <c r="U28" s="104" t="s">
        <v>5</v>
      </c>
      <c r="V28" s="104" t="s">
        <v>6</v>
      </c>
      <c r="W28" s="104" t="s">
        <v>4</v>
      </c>
      <c r="X28" s="104" t="s">
        <v>3</v>
      </c>
      <c r="Y28" s="104" t="s">
        <v>3</v>
      </c>
      <c r="Z28" s="104" t="s">
        <v>155</v>
      </c>
      <c r="AA28" s="104" t="s">
        <v>3</v>
      </c>
      <c r="AB28" s="104" t="s">
        <v>3</v>
      </c>
      <c r="AC28" s="104" t="s">
        <v>3</v>
      </c>
      <c r="AD28" s="46">
        <f>REG!L34</f>
        <v>4</v>
      </c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 t="e">
        <f t="shared" ref="L33:L62" si="0">VALUE(M2)</f>
        <v>#VALUE!</v>
      </c>
      <c r="R33" s="91">
        <v>0.25</v>
      </c>
    </row>
    <row r="34" spans="12:18" x14ac:dyDescent="0.25">
      <c r="L34" s="47" t="e">
        <f t="shared" si="0"/>
        <v>#VALUE!</v>
      </c>
      <c r="R34" s="45" t="s">
        <v>46</v>
      </c>
    </row>
    <row r="35" spans="12:18" x14ac:dyDescent="0.25">
      <c r="L35" s="47" t="e">
        <f t="shared" si="0"/>
        <v>#VALUE!</v>
      </c>
      <c r="R35" s="45" t="s">
        <v>46</v>
      </c>
    </row>
    <row r="36" spans="12:18" x14ac:dyDescent="0.25">
      <c r="L36" s="47" t="e">
        <f t="shared" si="0"/>
        <v>#VALUE!</v>
      </c>
      <c r="R36" s="45" t="s">
        <v>46</v>
      </c>
    </row>
    <row r="37" spans="12:18" x14ac:dyDescent="0.25">
      <c r="L37" s="47" t="e">
        <f t="shared" si="0"/>
        <v>#VALUE!</v>
      </c>
      <c r="R37" s="45" t="s">
        <v>46</v>
      </c>
    </row>
    <row r="38" spans="12:18" x14ac:dyDescent="0.25">
      <c r="L38" s="47" t="e">
        <f t="shared" si="0"/>
        <v>#VALUE!</v>
      </c>
      <c r="R38" s="45" t="s">
        <v>46</v>
      </c>
    </row>
    <row r="39" spans="12:18" x14ac:dyDescent="0.25">
      <c r="L39" s="47" t="e">
        <f t="shared" si="0"/>
        <v>#VALUE!</v>
      </c>
      <c r="R39" s="45" t="s">
        <v>46</v>
      </c>
    </row>
    <row r="40" spans="12:18" x14ac:dyDescent="0.25">
      <c r="L40" s="47" t="e">
        <f t="shared" si="0"/>
        <v>#VALUE!</v>
      </c>
      <c r="R40" s="45" t="s">
        <v>46</v>
      </c>
    </row>
    <row r="41" spans="12:18" x14ac:dyDescent="0.25">
      <c r="L41" s="47" t="e">
        <f t="shared" si="0"/>
        <v>#VALUE!</v>
      </c>
      <c r="R41" s="45" t="s">
        <v>46</v>
      </c>
    </row>
    <row r="42" spans="12:18" x14ac:dyDescent="0.25">
      <c r="L42" s="47" t="e">
        <f t="shared" si="0"/>
        <v>#VALUE!</v>
      </c>
      <c r="R42" s="45" t="s">
        <v>46</v>
      </c>
    </row>
    <row r="43" spans="12:18" x14ac:dyDescent="0.25">
      <c r="L43" s="47" t="e">
        <f t="shared" si="0"/>
        <v>#VALUE!</v>
      </c>
      <c r="R43" s="45" t="s">
        <v>46</v>
      </c>
    </row>
    <row r="44" spans="12:18" x14ac:dyDescent="0.25">
      <c r="L44" s="47" t="e">
        <f t="shared" si="0"/>
        <v>#VALUE!</v>
      </c>
      <c r="R44" s="45" t="s">
        <v>46</v>
      </c>
    </row>
    <row r="45" spans="12:18" x14ac:dyDescent="0.25">
      <c r="L45" s="47">
        <f t="shared" si="0"/>
        <v>1</v>
      </c>
      <c r="R45" s="45" t="s">
        <v>46</v>
      </c>
    </row>
    <row r="46" spans="12:18" x14ac:dyDescent="0.25">
      <c r="L46" s="47">
        <f t="shared" si="0"/>
        <v>1</v>
      </c>
      <c r="R46" s="45" t="s">
        <v>46</v>
      </c>
    </row>
    <row r="47" spans="12:18" x14ac:dyDescent="0.25">
      <c r="L47" s="47">
        <f t="shared" si="0"/>
        <v>1</v>
      </c>
      <c r="R47" s="45" t="s">
        <v>46</v>
      </c>
    </row>
    <row r="48" spans="12:18" x14ac:dyDescent="0.25">
      <c r="L48" s="47">
        <f t="shared" si="0"/>
        <v>1</v>
      </c>
      <c r="R48" s="45" t="s">
        <v>46</v>
      </c>
    </row>
    <row r="49" spans="12:18" x14ac:dyDescent="0.25">
      <c r="L49" s="47">
        <f t="shared" si="0"/>
        <v>1</v>
      </c>
      <c r="R49" s="45" t="s">
        <v>46</v>
      </c>
    </row>
    <row r="50" spans="12:18" x14ac:dyDescent="0.25">
      <c r="L50" s="47">
        <f t="shared" si="0"/>
        <v>1</v>
      </c>
      <c r="R50" s="45" t="s">
        <v>46</v>
      </c>
    </row>
    <row r="51" spans="12:18" x14ac:dyDescent="0.25">
      <c r="L51" s="47">
        <f t="shared" si="0"/>
        <v>1</v>
      </c>
      <c r="R51" s="45" t="s">
        <v>46</v>
      </c>
    </row>
    <row r="52" spans="12:18" x14ac:dyDescent="0.25">
      <c r="L52" s="47">
        <f t="shared" si="0"/>
        <v>1</v>
      </c>
      <c r="R52" s="45" t="s">
        <v>46</v>
      </c>
    </row>
    <row r="53" spans="12:18" x14ac:dyDescent="0.25">
      <c r="L53" s="47">
        <f t="shared" si="0"/>
        <v>1</v>
      </c>
      <c r="R53" s="45" t="s">
        <v>46</v>
      </c>
    </row>
    <row r="54" spans="12:18" x14ac:dyDescent="0.25">
      <c r="L54" s="47">
        <f t="shared" si="0"/>
        <v>1</v>
      </c>
      <c r="R54" s="45" t="s">
        <v>46</v>
      </c>
    </row>
    <row r="55" spans="12:18" x14ac:dyDescent="0.25">
      <c r="L55" s="47">
        <f t="shared" si="0"/>
        <v>1</v>
      </c>
      <c r="R55" s="45" t="s">
        <v>46</v>
      </c>
    </row>
    <row r="56" spans="12:18" x14ac:dyDescent="0.25">
      <c r="L56" s="47">
        <f t="shared" si="0"/>
        <v>1</v>
      </c>
      <c r="R56" s="45" t="s">
        <v>46</v>
      </c>
    </row>
    <row r="57" spans="12:18" x14ac:dyDescent="0.25">
      <c r="L57" s="47">
        <f t="shared" si="0"/>
        <v>1</v>
      </c>
      <c r="R57" s="45" t="s">
        <v>46</v>
      </c>
    </row>
    <row r="58" spans="12:18" x14ac:dyDescent="0.25">
      <c r="L58" s="47">
        <f t="shared" si="0"/>
        <v>1</v>
      </c>
      <c r="R58" s="45" t="s">
        <v>46</v>
      </c>
    </row>
    <row r="59" spans="12:18" x14ac:dyDescent="0.25">
      <c r="L59" s="47">
        <f t="shared" si="0"/>
        <v>1</v>
      </c>
      <c r="R59" s="45" t="s">
        <v>46</v>
      </c>
    </row>
    <row r="60" spans="12:18" x14ac:dyDescent="0.25">
      <c r="L60" s="47">
        <f t="shared" si="0"/>
        <v>0</v>
      </c>
      <c r="R60" s="45" t="s">
        <v>46</v>
      </c>
    </row>
    <row r="61" spans="12:18" x14ac:dyDescent="0.25">
      <c r="L61" s="47">
        <f t="shared" si="0"/>
        <v>0</v>
      </c>
      <c r="R61" s="45" t="s">
        <v>46</v>
      </c>
    </row>
    <row r="62" spans="12:18" x14ac:dyDescent="0.25">
      <c r="L62" s="47">
        <f t="shared" si="0"/>
        <v>0</v>
      </c>
      <c r="R62" s="45" t="s">
        <v>46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topLeftCell="A18" zoomScale="85" zoomScaleNormal="100" zoomScaleSheetLayoutView="85" workbookViewId="0">
      <selection activeCell="K8" sqref="K8:K35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7</v>
      </c>
      <c r="M1" t="s">
        <v>23</v>
      </c>
      <c r="O1" t="s">
        <v>24</v>
      </c>
    </row>
    <row r="2" spans="1:27" x14ac:dyDescent="0.25">
      <c r="A2" s="5" t="s">
        <v>25</v>
      </c>
      <c r="B2" t="str">
        <f>": "&amp;TEXT(M2,"[$-id-ID]dd/mm/yyyy")&amp;" - "&amp;TEXT(O2,"[$-id-ID]dd/mm/yyyy")</f>
        <v>: 01/07/2019 - 31/07/2019</v>
      </c>
      <c r="M2" s="2">
        <f>N8</f>
        <v>43647</v>
      </c>
      <c r="N2" s="2"/>
      <c r="O2" s="2">
        <f>N41</f>
        <v>43677</v>
      </c>
    </row>
    <row r="4" spans="1:27" x14ac:dyDescent="0.25">
      <c r="A4" s="5" t="s">
        <v>8</v>
      </c>
      <c r="B4" t="str">
        <f>": "&amp;Sheet1!B2</f>
        <v>: 14</v>
      </c>
      <c r="G4" t="str">
        <f>Sheet1!V1</f>
        <v>Department</v>
      </c>
      <c r="I4" t="s">
        <v>28</v>
      </c>
    </row>
    <row r="5" spans="1:27" x14ac:dyDescent="0.25">
      <c r="A5" s="5" t="s">
        <v>10</v>
      </c>
      <c r="B5" t="str">
        <f>": "&amp;Sheet1!D2</f>
        <v>: NUR RATNA</v>
      </c>
      <c r="G5" t="s">
        <v>26</v>
      </c>
      <c r="I5" t="s">
        <v>27</v>
      </c>
    </row>
    <row r="6" spans="1:27" ht="15.75" thickBot="1" x14ac:dyDescent="0.3"/>
    <row r="7" spans="1:27" ht="30" customHeight="1" x14ac:dyDescent="0.25">
      <c r="A7" s="3" t="s">
        <v>13</v>
      </c>
      <c r="B7" s="3" t="s">
        <v>14</v>
      </c>
      <c r="C7" s="3" t="s">
        <v>12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99" t="s">
        <v>53</v>
      </c>
      <c r="M7" s="12" t="s">
        <v>36</v>
      </c>
      <c r="N7" s="13"/>
      <c r="P7" s="109" t="s">
        <v>20</v>
      </c>
      <c r="Q7" s="110"/>
      <c r="R7" s="111" t="s">
        <v>35</v>
      </c>
      <c r="S7" s="111"/>
      <c r="T7" s="110"/>
      <c r="U7" s="109" t="s">
        <v>21</v>
      </c>
      <c r="V7" s="111"/>
      <c r="W7" s="109" t="s">
        <v>35</v>
      </c>
      <c r="X7" s="111"/>
      <c r="Y7" s="110"/>
    </row>
    <row r="8" spans="1:27" s="7" customFormat="1" ht="18.75" customHeight="1" x14ac:dyDescent="0.25">
      <c r="A8" s="15">
        <f t="shared" ref="A8:A33" si="0">IFERROR(N8,"")</f>
        <v>43647</v>
      </c>
      <c r="B8" s="6" t="str">
        <f>Sheet1!H2&amp;" - "&amp;Sheet1!I2</f>
        <v>07.00 - 13.00</v>
      </c>
      <c r="C8" s="6" t="str">
        <f>IF(Sheet1!J2=0,"",Sheet1!J2)</f>
        <v/>
      </c>
      <c r="D8" s="6" t="str">
        <f>IF(Sheet1!K2=0,"",Sheet1!K2)</f>
        <v/>
      </c>
      <c r="E8" s="6"/>
      <c r="F8" s="6"/>
      <c r="G8" s="6"/>
      <c r="H8" s="6"/>
      <c r="I8" s="6" t="str">
        <f>IF(Sheet1!R2=0,"",Sheet1!R2)</f>
        <v/>
      </c>
      <c r="J8" s="43" t="str">
        <f>Z8</f>
        <v/>
      </c>
      <c r="K8" s="39" t="s">
        <v>158</v>
      </c>
      <c r="L8" s="100">
        <f>WEEKDAY(A8,1)</f>
        <v>2</v>
      </c>
      <c r="M8" s="8">
        <f>DATE(RIGHT(Sheet1!F2,4),MID(Sheet1!F2,4,2),LEFT(Sheet1!F2,2))</f>
        <v>43647</v>
      </c>
      <c r="N8" s="14">
        <f>M8</f>
        <v>43647</v>
      </c>
      <c r="O8" s="7" t="str">
        <f>IFERROR(VALUE(Sheet1!M2),"")</f>
        <v/>
      </c>
      <c r="P8" s="25" t="str">
        <f>LEFT(I8,2)</f>
        <v/>
      </c>
      <c r="Q8" s="26" t="str">
        <f>RIGHT(I8,2)</f>
        <v/>
      </c>
      <c r="R8" s="29" t="str">
        <f>IFERROR(VALUE(P8),"")</f>
        <v/>
      </c>
      <c r="S8" s="6" t="str">
        <f>IFERROR(VALUE(Q8),"")</f>
        <v/>
      </c>
      <c r="T8" s="26" t="str">
        <f>IFERROR(I8*24,"")</f>
        <v/>
      </c>
      <c r="U8" s="25" t="str">
        <f>LEFT(AA8,2)</f>
        <v/>
      </c>
      <c r="V8" s="33" t="str">
        <f>RIGHT(AA8,2)</f>
        <v/>
      </c>
      <c r="W8" s="25" t="str">
        <f t="shared" ref="W8" si="1">IFERROR(VALUE(U8),"")</f>
        <v/>
      </c>
      <c r="X8" s="6" t="str">
        <f t="shared" ref="X8" si="2">IFERROR(VALUE(V8),"")</f>
        <v/>
      </c>
      <c r="Y8" s="26" t="str">
        <f t="shared" ref="Y8" si="3">IFERROR(J8*24,"")</f>
        <v/>
      </c>
      <c r="Z8" s="42" t="str">
        <f>IFERROR(D8-C8,"")</f>
        <v/>
      </c>
      <c r="AA8" s="7" t="str">
        <f>TEXT(Z8,"hh:mm")</f>
        <v/>
      </c>
    </row>
    <row r="9" spans="1:27" s="7" customFormat="1" ht="18.75" customHeight="1" x14ac:dyDescent="0.25">
      <c r="A9" s="15">
        <f t="shared" si="0"/>
        <v>43648</v>
      </c>
      <c r="B9" s="6" t="str">
        <f>Sheet1!H3&amp;" - "&amp;Sheet1!I3</f>
        <v>07.00 - 13.00</v>
      </c>
      <c r="C9" s="6" t="str">
        <f>IF(Sheet1!J3=0,"",Sheet1!J3)</f>
        <v/>
      </c>
      <c r="D9" s="6" t="str">
        <f>IF(Sheet1!K3=0,"",Sheet1!K3)</f>
        <v/>
      </c>
      <c r="E9" s="6"/>
      <c r="F9" s="6"/>
      <c r="G9" s="6"/>
      <c r="H9" s="6"/>
      <c r="I9" s="6" t="str">
        <f>IF(Sheet1!R3=0,"",Sheet1!R3)</f>
        <v/>
      </c>
      <c r="J9" s="43" t="str">
        <f t="shared" ref="J9:J34" si="4">Z9</f>
        <v/>
      </c>
      <c r="K9" s="39" t="s">
        <v>158</v>
      </c>
      <c r="L9" s="100">
        <f>WEEKDAY(A9,1)</f>
        <v>3</v>
      </c>
      <c r="M9" s="8">
        <f>DATE(RIGHT(Sheet1!F3,4),MID(Sheet1!F3,4,2),LEFT(Sheet1!F3,2))</f>
        <v>43648</v>
      </c>
      <c r="N9" s="14">
        <f t="shared" ref="N9:N34" si="5">M9</f>
        <v>43648</v>
      </c>
      <c r="O9" s="7" t="str">
        <f>IFERROR(VALUE(Sheet1!M3),"")</f>
        <v/>
      </c>
      <c r="P9" s="25" t="str">
        <f t="shared" ref="P9:P34" si="6">LEFT(I9,2)</f>
        <v/>
      </c>
      <c r="Q9" s="26" t="str">
        <f t="shared" ref="Q9:Q34" si="7">RIGHT(I9,2)</f>
        <v/>
      </c>
      <c r="R9" s="29" t="str">
        <f t="shared" ref="R9:R34" si="8">IFERROR(VALUE(P9),"")</f>
        <v/>
      </c>
      <c r="S9" s="6" t="str">
        <f t="shared" ref="S9:S34" si="9">IFERROR(VALUE(Q9),"")</f>
        <v/>
      </c>
      <c r="T9" s="26" t="str">
        <f t="shared" ref="T9:T34" si="10">IFERROR(I9*24,"")</f>
        <v/>
      </c>
      <c r="U9" s="25" t="str">
        <f t="shared" ref="U9:U33" si="11">LEFT(AA9,2)</f>
        <v/>
      </c>
      <c r="V9" s="33" t="str">
        <f t="shared" ref="V9:V34" si="12">RIGHT(AA9,2)</f>
        <v/>
      </c>
      <c r="W9" s="25" t="str">
        <f t="shared" ref="W9:X34" si="13">IFERROR(VALUE(U9),"")</f>
        <v/>
      </c>
      <c r="X9" s="6" t="str">
        <f t="shared" si="13"/>
        <v/>
      </c>
      <c r="Y9" s="26" t="str">
        <f t="shared" ref="Y9:Y34" si="14">IFERROR(J9*24,"")</f>
        <v/>
      </c>
      <c r="Z9" s="42" t="str">
        <f t="shared" ref="Z9:Z34" si="15">IFERROR(D9-C9,"")</f>
        <v/>
      </c>
      <c r="AA9" s="7" t="str">
        <f t="shared" ref="AA9:AA34" si="16">TEXT(Z9,"hh:mm")</f>
        <v/>
      </c>
    </row>
    <row r="10" spans="1:27" s="7" customFormat="1" ht="18.75" customHeight="1" x14ac:dyDescent="0.25">
      <c r="A10" s="15">
        <f t="shared" si="0"/>
        <v>43649</v>
      </c>
      <c r="B10" s="6" t="str">
        <f>Sheet1!H4&amp;" - "&amp;Sheet1!I4</f>
        <v>07.00 - 13.00</v>
      </c>
      <c r="C10" s="6" t="str">
        <f>IF(Sheet1!J4=0,"",Sheet1!J4)</f>
        <v/>
      </c>
      <c r="D10" s="6" t="str">
        <f>IF(Sheet1!K4=0,"",Sheet1!K4)</f>
        <v/>
      </c>
      <c r="E10" s="6"/>
      <c r="F10" s="6"/>
      <c r="G10" s="6"/>
      <c r="H10" s="6"/>
      <c r="I10" s="6" t="str">
        <f>IF(Sheet1!R4=0,"",Sheet1!R4)</f>
        <v/>
      </c>
      <c r="J10" s="43" t="str">
        <f t="shared" si="4"/>
        <v/>
      </c>
      <c r="K10" s="39" t="s">
        <v>158</v>
      </c>
      <c r="L10" s="100">
        <f t="shared" ref="L10:L34" si="17">WEEKDAY(A10,1)</f>
        <v>4</v>
      </c>
      <c r="M10" s="8">
        <f>DATE(RIGHT(Sheet1!F4,4),MID(Sheet1!F4,4,2),LEFT(Sheet1!F4,2))</f>
        <v>43649</v>
      </c>
      <c r="N10" s="14">
        <f t="shared" si="5"/>
        <v>43649</v>
      </c>
      <c r="O10" s="7" t="str">
        <f>IFERROR(VALUE(Sheet1!M4),"")</f>
        <v/>
      </c>
      <c r="P10" s="25" t="str">
        <f t="shared" si="6"/>
        <v/>
      </c>
      <c r="Q10" s="26" t="str">
        <f t="shared" si="7"/>
        <v/>
      </c>
      <c r="R10" s="29" t="str">
        <f t="shared" si="8"/>
        <v/>
      </c>
      <c r="S10" s="6" t="str">
        <f t="shared" si="9"/>
        <v/>
      </c>
      <c r="T10" s="26" t="str">
        <f t="shared" si="10"/>
        <v/>
      </c>
      <c r="U10" s="25" t="str">
        <f t="shared" si="11"/>
        <v/>
      </c>
      <c r="V10" s="33" t="str">
        <f t="shared" si="12"/>
        <v/>
      </c>
      <c r="W10" s="25" t="str">
        <f t="shared" si="13"/>
        <v/>
      </c>
      <c r="X10" s="6" t="str">
        <f t="shared" si="13"/>
        <v/>
      </c>
      <c r="Y10" s="26" t="str">
        <f t="shared" si="14"/>
        <v/>
      </c>
      <c r="Z10" s="42" t="str">
        <f t="shared" si="15"/>
        <v/>
      </c>
      <c r="AA10" s="7" t="str">
        <f t="shared" si="16"/>
        <v/>
      </c>
    </row>
    <row r="11" spans="1:27" s="7" customFormat="1" ht="18.75" customHeight="1" x14ac:dyDescent="0.25">
      <c r="A11" s="15">
        <f t="shared" si="0"/>
        <v>43650</v>
      </c>
      <c r="B11" s="6" t="str">
        <f>Sheet1!H5&amp;" - "&amp;Sheet1!I5</f>
        <v>07.00 - 13.00</v>
      </c>
      <c r="C11" s="6" t="str">
        <f>IF(Sheet1!J5=0,"",Sheet1!J5)</f>
        <v/>
      </c>
      <c r="D11" s="6" t="str">
        <f>IF(Sheet1!K5=0,"",Sheet1!K5)</f>
        <v/>
      </c>
      <c r="E11" s="6"/>
      <c r="F11" s="6"/>
      <c r="G11" s="6"/>
      <c r="H11" s="6"/>
      <c r="I11" s="6" t="str">
        <f>IF(Sheet1!R5=0,"",Sheet1!R5)</f>
        <v/>
      </c>
      <c r="J11" s="43" t="str">
        <f t="shared" si="4"/>
        <v/>
      </c>
      <c r="K11" s="39" t="s">
        <v>158</v>
      </c>
      <c r="L11" s="100">
        <f t="shared" si="17"/>
        <v>5</v>
      </c>
      <c r="M11" s="8">
        <f>DATE(RIGHT(Sheet1!F5,4),MID(Sheet1!F5,4,2),LEFT(Sheet1!F5,2))</f>
        <v>43650</v>
      </c>
      <c r="N11" s="14">
        <f t="shared" si="5"/>
        <v>43650</v>
      </c>
      <c r="O11" s="7" t="str">
        <f>IFERROR(VALUE(Sheet1!M5),"")</f>
        <v/>
      </c>
      <c r="P11" s="25" t="str">
        <f t="shared" si="6"/>
        <v/>
      </c>
      <c r="Q11" s="26" t="str">
        <f t="shared" si="7"/>
        <v/>
      </c>
      <c r="R11" s="29" t="str">
        <f t="shared" si="8"/>
        <v/>
      </c>
      <c r="S11" s="6" t="str">
        <f t="shared" si="9"/>
        <v/>
      </c>
      <c r="T11" s="26" t="str">
        <f t="shared" si="10"/>
        <v/>
      </c>
      <c r="U11" s="25" t="str">
        <f t="shared" si="11"/>
        <v/>
      </c>
      <c r="V11" s="33" t="str">
        <f t="shared" si="12"/>
        <v/>
      </c>
      <c r="W11" s="25" t="str">
        <f t="shared" si="13"/>
        <v/>
      </c>
      <c r="X11" s="6" t="str">
        <f t="shared" si="13"/>
        <v/>
      </c>
      <c r="Y11" s="26" t="str">
        <f t="shared" si="14"/>
        <v/>
      </c>
      <c r="Z11" s="42" t="str">
        <f t="shared" si="15"/>
        <v/>
      </c>
      <c r="AA11" s="7" t="str">
        <f t="shared" si="16"/>
        <v/>
      </c>
    </row>
    <row r="12" spans="1:27" s="7" customFormat="1" ht="18.75" customHeight="1" x14ac:dyDescent="0.25">
      <c r="A12" s="15">
        <f t="shared" si="0"/>
        <v>43651</v>
      </c>
      <c r="B12" s="6" t="str">
        <f>Sheet1!H6&amp;" - "&amp;Sheet1!I6</f>
        <v>07.00 - 11.00</v>
      </c>
      <c r="C12" s="6" t="str">
        <f>IF(Sheet1!J6=0,"",Sheet1!J6)</f>
        <v/>
      </c>
      <c r="D12" s="6" t="str">
        <f>IF(Sheet1!K6=0,"",Sheet1!K6)</f>
        <v/>
      </c>
      <c r="E12" s="6"/>
      <c r="F12" s="6"/>
      <c r="G12" s="6"/>
      <c r="H12" s="6"/>
      <c r="I12" s="6" t="str">
        <f>IF(Sheet1!R6=0,"",Sheet1!R6)</f>
        <v/>
      </c>
      <c r="J12" s="43" t="str">
        <f t="shared" si="4"/>
        <v/>
      </c>
      <c r="K12" s="39" t="s">
        <v>158</v>
      </c>
      <c r="L12" s="100">
        <f t="shared" si="17"/>
        <v>6</v>
      </c>
      <c r="M12" s="8">
        <f>DATE(RIGHT(Sheet1!F6,4),MID(Sheet1!F6,4,2),LEFT(Sheet1!F6,2))</f>
        <v>43651</v>
      </c>
      <c r="N12" s="14">
        <f t="shared" si="5"/>
        <v>43651</v>
      </c>
      <c r="O12" s="7" t="str">
        <f>IFERROR(VALUE(Sheet1!M6),"")</f>
        <v/>
      </c>
      <c r="P12" s="25" t="str">
        <f t="shared" si="6"/>
        <v/>
      </c>
      <c r="Q12" s="26" t="str">
        <f t="shared" si="7"/>
        <v/>
      </c>
      <c r="R12" s="29" t="str">
        <f t="shared" si="8"/>
        <v/>
      </c>
      <c r="S12" s="6" t="str">
        <f t="shared" si="9"/>
        <v/>
      </c>
      <c r="T12" s="26" t="str">
        <f t="shared" si="10"/>
        <v/>
      </c>
      <c r="U12" s="25" t="str">
        <f t="shared" si="11"/>
        <v/>
      </c>
      <c r="V12" s="33" t="str">
        <f t="shared" si="12"/>
        <v/>
      </c>
      <c r="W12" s="25" t="str">
        <f t="shared" si="13"/>
        <v/>
      </c>
      <c r="X12" s="6" t="str">
        <f t="shared" si="13"/>
        <v/>
      </c>
      <c r="Y12" s="26" t="str">
        <f t="shared" si="14"/>
        <v/>
      </c>
      <c r="Z12" s="42" t="str">
        <f t="shared" si="15"/>
        <v/>
      </c>
      <c r="AA12" s="7" t="str">
        <f t="shared" si="16"/>
        <v/>
      </c>
    </row>
    <row r="13" spans="1:27" s="7" customFormat="1" ht="18.75" customHeight="1" x14ac:dyDescent="0.25">
      <c r="A13" s="15">
        <f t="shared" si="0"/>
        <v>43652</v>
      </c>
      <c r="B13" s="6" t="str">
        <f>Sheet1!H7&amp;" - "&amp;Sheet1!I7</f>
        <v>07.00 - 12.00</v>
      </c>
      <c r="C13" s="6" t="str">
        <f>IF(Sheet1!J7=0,"",Sheet1!J7)</f>
        <v/>
      </c>
      <c r="D13" s="6" t="str">
        <f>IF(Sheet1!K7=0,"",Sheet1!K7)</f>
        <v/>
      </c>
      <c r="E13" s="6"/>
      <c r="F13" s="6"/>
      <c r="G13" s="6"/>
      <c r="H13" s="6"/>
      <c r="I13" s="6" t="str">
        <f>IF(Sheet1!R7=0,"",Sheet1!R7)</f>
        <v/>
      </c>
      <c r="J13" s="43" t="str">
        <f t="shared" si="4"/>
        <v/>
      </c>
      <c r="K13" s="39" t="s">
        <v>158</v>
      </c>
      <c r="L13" s="100">
        <f t="shared" si="17"/>
        <v>7</v>
      </c>
      <c r="M13" s="8">
        <f>DATE(RIGHT(Sheet1!F7,4),MID(Sheet1!F7,4,2),LEFT(Sheet1!F7,2))</f>
        <v>43652</v>
      </c>
      <c r="N13" s="14">
        <f t="shared" si="5"/>
        <v>43652</v>
      </c>
      <c r="O13" s="7" t="str">
        <f>IFERROR(VALUE(Sheet1!M7),"")</f>
        <v/>
      </c>
      <c r="P13" s="25" t="str">
        <f t="shared" si="6"/>
        <v/>
      </c>
      <c r="Q13" s="26" t="str">
        <f t="shared" si="7"/>
        <v/>
      </c>
      <c r="R13" s="29" t="str">
        <f t="shared" si="8"/>
        <v/>
      </c>
      <c r="S13" s="6" t="str">
        <f t="shared" si="9"/>
        <v/>
      </c>
      <c r="T13" s="26" t="str">
        <f t="shared" si="10"/>
        <v/>
      </c>
      <c r="U13" s="25" t="str">
        <f t="shared" si="11"/>
        <v/>
      </c>
      <c r="V13" s="33" t="str">
        <f t="shared" si="12"/>
        <v/>
      </c>
      <c r="W13" s="25" t="str">
        <f t="shared" si="13"/>
        <v/>
      </c>
      <c r="X13" s="6" t="str">
        <f t="shared" si="13"/>
        <v/>
      </c>
      <c r="Y13" s="26" t="str">
        <f t="shared" si="14"/>
        <v/>
      </c>
      <c r="Z13" s="42" t="str">
        <f t="shared" si="15"/>
        <v/>
      </c>
      <c r="AA13" s="7" t="str">
        <f t="shared" si="16"/>
        <v/>
      </c>
    </row>
    <row r="14" spans="1:27" s="7" customFormat="1" ht="18.75" customHeight="1" x14ac:dyDescent="0.25">
      <c r="A14" s="15">
        <f t="shared" si="0"/>
        <v>43654</v>
      </c>
      <c r="B14" s="6" t="str">
        <f>Sheet1!H8&amp;" - "&amp;Sheet1!I8</f>
        <v>07.00 - 13.00</v>
      </c>
      <c r="C14" s="6" t="str">
        <f>IF(Sheet1!J8=0,"",Sheet1!J8)</f>
        <v/>
      </c>
      <c r="D14" s="6" t="str">
        <f>IF(Sheet1!K8=0,"",Sheet1!K8)</f>
        <v/>
      </c>
      <c r="E14" s="6"/>
      <c r="F14" s="6"/>
      <c r="G14" s="6"/>
      <c r="H14" s="6"/>
      <c r="I14" s="6" t="str">
        <f>IF(Sheet1!R8=0,"",Sheet1!R8)</f>
        <v/>
      </c>
      <c r="J14" s="43" t="str">
        <f t="shared" si="4"/>
        <v/>
      </c>
      <c r="K14" s="39" t="s">
        <v>158</v>
      </c>
      <c r="L14" s="100">
        <f t="shared" si="17"/>
        <v>2</v>
      </c>
      <c r="M14" s="8">
        <f>DATE(RIGHT(Sheet1!F8,4),MID(Sheet1!F8,4,2),LEFT(Sheet1!F8,2))</f>
        <v>43654</v>
      </c>
      <c r="N14" s="14">
        <f t="shared" si="5"/>
        <v>43654</v>
      </c>
      <c r="O14" s="7" t="str">
        <f>IFERROR(VALUE(Sheet1!M8),"")</f>
        <v/>
      </c>
      <c r="P14" s="25" t="str">
        <f t="shared" si="6"/>
        <v/>
      </c>
      <c r="Q14" s="26" t="str">
        <f t="shared" si="7"/>
        <v/>
      </c>
      <c r="R14" s="29" t="str">
        <f t="shared" si="8"/>
        <v/>
      </c>
      <c r="S14" s="6" t="str">
        <f t="shared" si="9"/>
        <v/>
      </c>
      <c r="T14" s="26" t="str">
        <f t="shared" si="10"/>
        <v/>
      </c>
      <c r="U14" s="25" t="str">
        <f t="shared" si="11"/>
        <v/>
      </c>
      <c r="V14" s="33" t="str">
        <f t="shared" si="12"/>
        <v/>
      </c>
      <c r="W14" s="25" t="str">
        <f t="shared" si="13"/>
        <v/>
      </c>
      <c r="X14" s="6" t="str">
        <f t="shared" si="13"/>
        <v/>
      </c>
      <c r="Y14" s="26" t="str">
        <f t="shared" si="14"/>
        <v/>
      </c>
      <c r="Z14" s="42" t="str">
        <f t="shared" si="15"/>
        <v/>
      </c>
      <c r="AA14" s="7" t="str">
        <f t="shared" si="16"/>
        <v/>
      </c>
    </row>
    <row r="15" spans="1:27" s="7" customFormat="1" ht="18.75" customHeight="1" x14ac:dyDescent="0.25">
      <c r="A15" s="15">
        <f t="shared" si="0"/>
        <v>43655</v>
      </c>
      <c r="B15" s="6" t="str">
        <f>Sheet1!H9&amp;" - "&amp;Sheet1!I9</f>
        <v>07.00 - 13.00</v>
      </c>
      <c r="C15" s="6" t="str">
        <f>IF(Sheet1!J9=0,"",Sheet1!J9)</f>
        <v/>
      </c>
      <c r="D15" s="6" t="str">
        <f>IF(Sheet1!K9=0,"",Sheet1!K9)</f>
        <v/>
      </c>
      <c r="E15" s="6"/>
      <c r="F15" s="6"/>
      <c r="G15" s="6"/>
      <c r="H15" s="6"/>
      <c r="I15" s="6" t="str">
        <f>IF(Sheet1!R9=0,"",Sheet1!R9)</f>
        <v/>
      </c>
      <c r="J15" s="43" t="str">
        <f t="shared" si="4"/>
        <v/>
      </c>
      <c r="K15" s="39" t="s">
        <v>158</v>
      </c>
      <c r="L15" s="100">
        <f t="shared" si="17"/>
        <v>3</v>
      </c>
      <c r="M15" s="8">
        <f>DATE(RIGHT(Sheet1!F9,4),MID(Sheet1!F9,4,2),LEFT(Sheet1!F9,2))</f>
        <v>43655</v>
      </c>
      <c r="N15" s="14">
        <f t="shared" si="5"/>
        <v>43655</v>
      </c>
      <c r="O15" s="7" t="str">
        <f>IFERROR(VALUE(Sheet1!M9),"")</f>
        <v/>
      </c>
      <c r="P15" s="25" t="str">
        <f t="shared" si="6"/>
        <v/>
      </c>
      <c r="Q15" s="26" t="str">
        <f t="shared" si="7"/>
        <v/>
      </c>
      <c r="R15" s="29" t="str">
        <f t="shared" si="8"/>
        <v/>
      </c>
      <c r="S15" s="6" t="str">
        <f t="shared" si="9"/>
        <v/>
      </c>
      <c r="T15" s="26" t="str">
        <f t="shared" si="10"/>
        <v/>
      </c>
      <c r="U15" s="25" t="str">
        <f t="shared" si="11"/>
        <v/>
      </c>
      <c r="V15" s="33" t="str">
        <f t="shared" si="12"/>
        <v/>
      </c>
      <c r="W15" s="25" t="str">
        <f t="shared" si="13"/>
        <v/>
      </c>
      <c r="X15" s="6" t="str">
        <f t="shared" si="13"/>
        <v/>
      </c>
      <c r="Y15" s="26" t="str">
        <f t="shared" si="14"/>
        <v/>
      </c>
      <c r="Z15" s="42" t="str">
        <f t="shared" si="15"/>
        <v/>
      </c>
      <c r="AA15" s="7" t="str">
        <f t="shared" si="16"/>
        <v/>
      </c>
    </row>
    <row r="16" spans="1:27" s="7" customFormat="1" ht="18.75" customHeight="1" x14ac:dyDescent="0.25">
      <c r="A16" s="15">
        <f t="shared" si="0"/>
        <v>43656</v>
      </c>
      <c r="B16" s="6" t="str">
        <f>Sheet1!H10&amp;" - "&amp;Sheet1!I10</f>
        <v>07.00 - 13.00</v>
      </c>
      <c r="C16" s="6" t="str">
        <f>IF(Sheet1!J10=0,"",Sheet1!J10)</f>
        <v/>
      </c>
      <c r="D16" s="6" t="str">
        <f>IF(Sheet1!K10=0,"",Sheet1!K10)</f>
        <v/>
      </c>
      <c r="E16" s="6"/>
      <c r="F16" s="6"/>
      <c r="G16" s="6"/>
      <c r="H16" s="6"/>
      <c r="I16" s="6" t="str">
        <f>IF(Sheet1!R10=0,"",Sheet1!R10)</f>
        <v/>
      </c>
      <c r="J16" s="43" t="str">
        <f t="shared" si="4"/>
        <v/>
      </c>
      <c r="K16" s="39" t="s">
        <v>158</v>
      </c>
      <c r="L16" s="100">
        <f t="shared" si="17"/>
        <v>4</v>
      </c>
      <c r="M16" s="8">
        <f>DATE(RIGHT(Sheet1!F10,4),MID(Sheet1!F10,4,2),LEFT(Sheet1!F10,2))</f>
        <v>43656</v>
      </c>
      <c r="N16" s="14">
        <f t="shared" si="5"/>
        <v>43656</v>
      </c>
      <c r="O16" s="7" t="str">
        <f>IFERROR(VALUE(Sheet1!M10),"")</f>
        <v/>
      </c>
      <c r="P16" s="25" t="str">
        <f t="shared" si="6"/>
        <v/>
      </c>
      <c r="Q16" s="26" t="str">
        <f t="shared" si="7"/>
        <v/>
      </c>
      <c r="R16" s="29" t="str">
        <f t="shared" si="8"/>
        <v/>
      </c>
      <c r="S16" s="6" t="str">
        <f t="shared" si="9"/>
        <v/>
      </c>
      <c r="T16" s="26" t="str">
        <f t="shared" si="10"/>
        <v/>
      </c>
      <c r="U16" s="25" t="str">
        <f t="shared" si="11"/>
        <v/>
      </c>
      <c r="V16" s="33" t="str">
        <f t="shared" si="12"/>
        <v/>
      </c>
      <c r="W16" s="25" t="str">
        <f t="shared" si="13"/>
        <v/>
      </c>
      <c r="X16" s="6" t="str">
        <f t="shared" si="13"/>
        <v/>
      </c>
      <c r="Y16" s="26" t="str">
        <f t="shared" si="14"/>
        <v/>
      </c>
      <c r="Z16" s="42" t="str">
        <f t="shared" si="15"/>
        <v/>
      </c>
      <c r="AA16" s="7" t="str">
        <f t="shared" si="16"/>
        <v/>
      </c>
    </row>
    <row r="17" spans="1:27" s="7" customFormat="1" ht="18.75" customHeight="1" x14ac:dyDescent="0.25">
      <c r="A17" s="15">
        <f t="shared" si="0"/>
        <v>43657</v>
      </c>
      <c r="B17" s="6" t="str">
        <f>Sheet1!H11&amp;" - "&amp;Sheet1!I11</f>
        <v>07.00 - 13.00</v>
      </c>
      <c r="C17" s="6" t="str">
        <f>IF(Sheet1!J11=0,"",Sheet1!J11)</f>
        <v/>
      </c>
      <c r="D17" s="6" t="str">
        <f>IF(Sheet1!K11=0,"",Sheet1!K11)</f>
        <v/>
      </c>
      <c r="E17" s="6"/>
      <c r="F17" s="6"/>
      <c r="G17" s="6"/>
      <c r="H17" s="6"/>
      <c r="I17" s="6" t="str">
        <f>IF(Sheet1!R11=0,"",Sheet1!R11)</f>
        <v/>
      </c>
      <c r="J17" s="43" t="str">
        <f t="shared" si="4"/>
        <v/>
      </c>
      <c r="K17" s="39" t="s">
        <v>158</v>
      </c>
      <c r="L17" s="100">
        <f t="shared" si="17"/>
        <v>5</v>
      </c>
      <c r="M17" s="8">
        <f>DATE(RIGHT(Sheet1!F11,4),MID(Sheet1!F11,4,2),LEFT(Sheet1!F11,2))</f>
        <v>43657</v>
      </c>
      <c r="N17" s="14">
        <f t="shared" si="5"/>
        <v>43657</v>
      </c>
      <c r="O17" s="7" t="str">
        <f>IFERROR(VALUE(Sheet1!M11),"")</f>
        <v/>
      </c>
      <c r="P17" s="25" t="str">
        <f t="shared" si="6"/>
        <v/>
      </c>
      <c r="Q17" s="26" t="str">
        <f t="shared" si="7"/>
        <v/>
      </c>
      <c r="R17" s="29" t="str">
        <f t="shared" si="8"/>
        <v/>
      </c>
      <c r="S17" s="6" t="str">
        <f t="shared" si="9"/>
        <v/>
      </c>
      <c r="T17" s="26" t="str">
        <f t="shared" si="10"/>
        <v/>
      </c>
      <c r="U17" s="25" t="str">
        <f t="shared" si="11"/>
        <v/>
      </c>
      <c r="V17" s="33" t="str">
        <f t="shared" si="12"/>
        <v/>
      </c>
      <c r="W17" s="25" t="str">
        <f t="shared" si="13"/>
        <v/>
      </c>
      <c r="X17" s="6" t="str">
        <f t="shared" si="13"/>
        <v/>
      </c>
      <c r="Y17" s="26" t="str">
        <f t="shared" si="14"/>
        <v/>
      </c>
      <c r="Z17" s="42" t="str">
        <f t="shared" si="15"/>
        <v/>
      </c>
      <c r="AA17" s="7" t="str">
        <f t="shared" si="16"/>
        <v/>
      </c>
    </row>
    <row r="18" spans="1:27" s="7" customFormat="1" ht="18.75" customHeight="1" x14ac:dyDescent="0.25">
      <c r="A18" s="15">
        <f t="shared" si="0"/>
        <v>43658</v>
      </c>
      <c r="B18" s="6" t="str">
        <f>Sheet1!H12&amp;" - "&amp;Sheet1!I12</f>
        <v>07.00 - 11.00</v>
      </c>
      <c r="C18" s="6" t="str">
        <f>IF(Sheet1!J12=0,"",Sheet1!J12)</f>
        <v/>
      </c>
      <c r="D18" s="6" t="str">
        <f>IF(Sheet1!K12=0,"",Sheet1!K12)</f>
        <v/>
      </c>
      <c r="E18" s="6"/>
      <c r="F18" s="6"/>
      <c r="G18" s="6"/>
      <c r="H18" s="6"/>
      <c r="I18" s="6" t="str">
        <f>IF(Sheet1!R12=0,"",Sheet1!R12)</f>
        <v/>
      </c>
      <c r="J18" s="43" t="str">
        <f t="shared" si="4"/>
        <v/>
      </c>
      <c r="K18" s="39" t="s">
        <v>158</v>
      </c>
      <c r="L18" s="100">
        <f t="shared" si="17"/>
        <v>6</v>
      </c>
      <c r="M18" s="8">
        <f>DATE(RIGHT(Sheet1!F12,4),MID(Sheet1!F12,4,2),LEFT(Sheet1!F12,2))</f>
        <v>43658</v>
      </c>
      <c r="N18" s="14">
        <f t="shared" si="5"/>
        <v>43658</v>
      </c>
      <c r="O18" s="7" t="str">
        <f>IFERROR(VALUE(Sheet1!M12),"")</f>
        <v/>
      </c>
      <c r="P18" s="25" t="str">
        <f t="shared" si="6"/>
        <v/>
      </c>
      <c r="Q18" s="26" t="str">
        <f t="shared" si="7"/>
        <v/>
      </c>
      <c r="R18" s="29" t="str">
        <f t="shared" si="8"/>
        <v/>
      </c>
      <c r="S18" s="6" t="str">
        <f t="shared" si="9"/>
        <v/>
      </c>
      <c r="T18" s="26" t="str">
        <f t="shared" si="10"/>
        <v/>
      </c>
      <c r="U18" s="25" t="str">
        <f t="shared" si="11"/>
        <v/>
      </c>
      <c r="V18" s="33" t="str">
        <f t="shared" si="12"/>
        <v/>
      </c>
      <c r="W18" s="25" t="str">
        <f t="shared" si="13"/>
        <v/>
      </c>
      <c r="X18" s="6" t="str">
        <f t="shared" si="13"/>
        <v/>
      </c>
      <c r="Y18" s="26" t="str">
        <f t="shared" si="14"/>
        <v/>
      </c>
      <c r="Z18" s="42" t="str">
        <f t="shared" si="15"/>
        <v/>
      </c>
      <c r="AA18" s="7" t="str">
        <f t="shared" si="16"/>
        <v/>
      </c>
    </row>
    <row r="19" spans="1:27" s="7" customFormat="1" ht="18.75" customHeight="1" x14ac:dyDescent="0.25">
      <c r="A19" s="15">
        <f t="shared" si="0"/>
        <v>43659</v>
      </c>
      <c r="B19" s="6" t="str">
        <f>Sheet1!H13&amp;" - "&amp;Sheet1!I13</f>
        <v>07.00 - 12.00</v>
      </c>
      <c r="C19" s="6" t="str">
        <f>IF(Sheet1!J13=0,"",Sheet1!J13)</f>
        <v/>
      </c>
      <c r="D19" s="6" t="str">
        <f>IF(Sheet1!K13=0,"",Sheet1!K13)</f>
        <v/>
      </c>
      <c r="E19" s="6"/>
      <c r="F19" s="6"/>
      <c r="G19" s="6"/>
      <c r="H19" s="6"/>
      <c r="I19" s="6" t="str">
        <f>IF(Sheet1!R13=0,"",Sheet1!R13)</f>
        <v/>
      </c>
      <c r="J19" s="43" t="str">
        <f t="shared" si="4"/>
        <v/>
      </c>
      <c r="K19" s="39" t="s">
        <v>158</v>
      </c>
      <c r="L19" s="100">
        <f t="shared" si="17"/>
        <v>7</v>
      </c>
      <c r="M19" s="8">
        <f>DATE(RIGHT(Sheet1!F13,4),MID(Sheet1!F13,4,2),LEFT(Sheet1!F13,2))</f>
        <v>43659</v>
      </c>
      <c r="N19" s="14">
        <f t="shared" si="5"/>
        <v>43659</v>
      </c>
      <c r="O19" s="7" t="str">
        <f>IFERROR(VALUE(Sheet1!M13),"")</f>
        <v/>
      </c>
      <c r="P19" s="25" t="str">
        <f t="shared" si="6"/>
        <v/>
      </c>
      <c r="Q19" s="26" t="str">
        <f t="shared" si="7"/>
        <v/>
      </c>
      <c r="R19" s="29" t="str">
        <f t="shared" si="8"/>
        <v/>
      </c>
      <c r="S19" s="6" t="str">
        <f t="shared" si="9"/>
        <v/>
      </c>
      <c r="T19" s="26" t="str">
        <f t="shared" si="10"/>
        <v/>
      </c>
      <c r="U19" s="25" t="str">
        <f t="shared" si="11"/>
        <v/>
      </c>
      <c r="V19" s="33" t="str">
        <f t="shared" si="12"/>
        <v/>
      </c>
      <c r="W19" s="25" t="str">
        <f t="shared" si="13"/>
        <v/>
      </c>
      <c r="X19" s="6" t="str">
        <f t="shared" si="13"/>
        <v/>
      </c>
      <c r="Y19" s="26" t="str">
        <f t="shared" si="14"/>
        <v/>
      </c>
      <c r="Z19" s="42" t="str">
        <f t="shared" si="15"/>
        <v/>
      </c>
      <c r="AA19" s="7" t="str">
        <f t="shared" si="16"/>
        <v/>
      </c>
    </row>
    <row r="20" spans="1:27" s="7" customFormat="1" ht="18.75" customHeight="1" x14ac:dyDescent="0.25">
      <c r="A20" s="15">
        <f t="shared" si="0"/>
        <v>43661</v>
      </c>
      <c r="B20" s="6" t="str">
        <f>Sheet1!H14&amp;" - "&amp;Sheet1!I14</f>
        <v>07.00 - 13.00</v>
      </c>
      <c r="C20" s="6" t="str">
        <f>IF(Sheet1!J14=0,"",Sheet1!J14)</f>
        <v>06.46</v>
      </c>
      <c r="D20" s="6" t="str">
        <f>IF(Sheet1!K14=0,"",Sheet1!K14)</f>
        <v>13.37</v>
      </c>
      <c r="E20" s="6"/>
      <c r="F20" s="6"/>
      <c r="G20" s="6"/>
      <c r="H20" s="6"/>
      <c r="I20" s="6" t="str">
        <f>IF(Sheet1!R14=0,"",Sheet1!R14)</f>
        <v>06.00</v>
      </c>
      <c r="J20" s="43">
        <f t="shared" si="4"/>
        <v>0.28541666666666665</v>
      </c>
      <c r="K20" s="39"/>
      <c r="L20" s="100">
        <f t="shared" si="17"/>
        <v>2</v>
      </c>
      <c r="M20" s="8">
        <f>DATE(RIGHT(Sheet1!F14,4),MID(Sheet1!F14,4,2),LEFT(Sheet1!F14,2))</f>
        <v>43661</v>
      </c>
      <c r="N20" s="14">
        <f t="shared" si="5"/>
        <v>43661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51</v>
      </c>
      <c r="W20" s="25">
        <f t="shared" si="13"/>
        <v>6</v>
      </c>
      <c r="X20" s="6">
        <f t="shared" si="13"/>
        <v>51</v>
      </c>
      <c r="Y20" s="26">
        <f t="shared" si="14"/>
        <v>6.85</v>
      </c>
      <c r="Z20" s="42">
        <f t="shared" si="15"/>
        <v>0.28541666666666665</v>
      </c>
      <c r="AA20" s="7" t="str">
        <f t="shared" si="16"/>
        <v>06:51</v>
      </c>
    </row>
    <row r="21" spans="1:27" s="7" customFormat="1" ht="18.75" customHeight="1" x14ac:dyDescent="0.25">
      <c r="A21" s="15">
        <f t="shared" si="0"/>
        <v>43662</v>
      </c>
      <c r="B21" s="6" t="str">
        <f>Sheet1!H15&amp;" - "&amp;Sheet1!I15</f>
        <v>07.00 - 13.00</v>
      </c>
      <c r="C21" s="6" t="str">
        <f>IF(Sheet1!J15=0,"",Sheet1!J15)</f>
        <v>06.46</v>
      </c>
      <c r="D21" s="6" t="str">
        <f>IF(Sheet1!K15=0,"",Sheet1!K15)</f>
        <v>13.22</v>
      </c>
      <c r="E21" s="6"/>
      <c r="F21" s="6"/>
      <c r="G21" s="6"/>
      <c r="H21" s="6"/>
      <c r="I21" s="6" t="str">
        <f>IF(Sheet1!R15=0,"",Sheet1!R15)</f>
        <v>06.00</v>
      </c>
      <c r="J21" s="43">
        <f t="shared" si="4"/>
        <v>0.27500000000000002</v>
      </c>
      <c r="K21" s="39"/>
      <c r="L21" s="100">
        <f t="shared" si="17"/>
        <v>3</v>
      </c>
      <c r="M21" s="8">
        <f>DATE(RIGHT(Sheet1!F15,4),MID(Sheet1!F15,4,2),LEFT(Sheet1!F15,2))</f>
        <v>43662</v>
      </c>
      <c r="N21" s="14">
        <f t="shared" si="5"/>
        <v>43662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06</v>
      </c>
      <c r="V21" s="33" t="str">
        <f t="shared" si="12"/>
        <v>36</v>
      </c>
      <c r="W21" s="25">
        <f t="shared" si="13"/>
        <v>6</v>
      </c>
      <c r="X21" s="6">
        <f t="shared" si="13"/>
        <v>36</v>
      </c>
      <c r="Y21" s="26">
        <f t="shared" si="14"/>
        <v>6.6000000000000005</v>
      </c>
      <c r="Z21" s="42">
        <f t="shared" si="15"/>
        <v>0.27500000000000002</v>
      </c>
      <c r="AA21" s="7" t="str">
        <f t="shared" si="16"/>
        <v>06:36</v>
      </c>
    </row>
    <row r="22" spans="1:27" s="7" customFormat="1" ht="18.75" customHeight="1" x14ac:dyDescent="0.25">
      <c r="A22" s="15">
        <f t="shared" si="0"/>
        <v>43663</v>
      </c>
      <c r="B22" s="6" t="str">
        <f>Sheet1!H16&amp;" - "&amp;Sheet1!I16</f>
        <v>07.00 - 13.00</v>
      </c>
      <c r="C22" s="6" t="str">
        <f>IF(Sheet1!J16=0,"",Sheet1!J16)</f>
        <v>06.37</v>
      </c>
      <c r="D22" s="6" t="str">
        <f>IF(Sheet1!K16=0,"",Sheet1!K16)</f>
        <v>13.25</v>
      </c>
      <c r="E22" s="6"/>
      <c r="F22" s="6"/>
      <c r="G22" s="6"/>
      <c r="H22" s="6"/>
      <c r="I22" s="6" t="str">
        <f>IF(Sheet1!R16=0,"",Sheet1!R16)</f>
        <v>06.00</v>
      </c>
      <c r="J22" s="43">
        <f t="shared" si="4"/>
        <v>0.28333333333333333</v>
      </c>
      <c r="K22" s="39"/>
      <c r="L22" s="100">
        <f t="shared" si="17"/>
        <v>4</v>
      </c>
      <c r="M22" s="8">
        <f>DATE(RIGHT(Sheet1!F16,4),MID(Sheet1!F16,4,2),LEFT(Sheet1!F16,2))</f>
        <v>43663</v>
      </c>
      <c r="N22" s="14">
        <f t="shared" si="5"/>
        <v>43663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06</v>
      </c>
      <c r="V22" s="33" t="str">
        <f t="shared" si="12"/>
        <v>48</v>
      </c>
      <c r="W22" s="25">
        <f t="shared" si="13"/>
        <v>6</v>
      </c>
      <c r="X22" s="6">
        <f t="shared" si="13"/>
        <v>48</v>
      </c>
      <c r="Y22" s="26">
        <f t="shared" si="14"/>
        <v>6.8</v>
      </c>
      <c r="Z22" s="42">
        <f t="shared" si="15"/>
        <v>0.28333333333333333</v>
      </c>
      <c r="AA22" s="7" t="str">
        <f t="shared" si="16"/>
        <v>06:48</v>
      </c>
    </row>
    <row r="23" spans="1:27" s="7" customFormat="1" ht="18.75" customHeight="1" x14ac:dyDescent="0.25">
      <c r="A23" s="15">
        <f t="shared" si="0"/>
        <v>43664</v>
      </c>
      <c r="B23" s="6" t="str">
        <f>Sheet1!H17&amp;" - "&amp;Sheet1!I17</f>
        <v>07.00 - 13.00</v>
      </c>
      <c r="C23" s="6" t="str">
        <f>IF(Sheet1!J17=0,"",Sheet1!J17)</f>
        <v>06.37</v>
      </c>
      <c r="D23" s="6" t="str">
        <f>IF(Sheet1!K17=0,"",Sheet1!K17)</f>
        <v>13.34</v>
      </c>
      <c r="E23" s="6"/>
      <c r="F23" s="6"/>
      <c r="G23" s="6"/>
      <c r="H23" s="6"/>
      <c r="I23" s="6" t="str">
        <f>IF(Sheet1!R17=0,"",Sheet1!R17)</f>
        <v>06.00</v>
      </c>
      <c r="J23" s="92">
        <f t="shared" si="4"/>
        <v>0.2895833333333333</v>
      </c>
      <c r="K23" s="39"/>
      <c r="L23" s="100">
        <f t="shared" si="17"/>
        <v>5</v>
      </c>
      <c r="M23" s="8">
        <f>DATE(RIGHT(Sheet1!F17,4),MID(Sheet1!F17,4,2),LEFT(Sheet1!F17,2))</f>
        <v>43664</v>
      </c>
      <c r="N23" s="14">
        <f t="shared" si="5"/>
        <v>43664</v>
      </c>
      <c r="O23" s="7">
        <f>IFERROR(VALUE(Sheet1!M17),"")</f>
        <v>1</v>
      </c>
      <c r="P23" s="25" t="str">
        <f t="shared" si="6"/>
        <v>06</v>
      </c>
      <c r="Q23" s="26" t="str">
        <f t="shared" si="7"/>
        <v>00</v>
      </c>
      <c r="R23" s="29">
        <f t="shared" si="8"/>
        <v>6</v>
      </c>
      <c r="S23" s="6">
        <f t="shared" si="9"/>
        <v>0</v>
      </c>
      <c r="T23" s="26">
        <f t="shared" si="10"/>
        <v>6</v>
      </c>
      <c r="U23" s="25" t="str">
        <f t="shared" si="11"/>
        <v>06</v>
      </c>
      <c r="V23" s="33" t="str">
        <f t="shared" si="12"/>
        <v>57</v>
      </c>
      <c r="W23" s="25">
        <f t="shared" si="13"/>
        <v>6</v>
      </c>
      <c r="X23" s="6">
        <f t="shared" si="13"/>
        <v>57</v>
      </c>
      <c r="Y23" s="26">
        <f t="shared" si="14"/>
        <v>6.9499999999999993</v>
      </c>
      <c r="Z23" s="42">
        <f t="shared" si="15"/>
        <v>0.2895833333333333</v>
      </c>
      <c r="AA23" s="7" t="str">
        <f t="shared" si="16"/>
        <v>06:57</v>
      </c>
    </row>
    <row r="24" spans="1:27" s="7" customFormat="1" ht="18.75" customHeight="1" x14ac:dyDescent="0.25">
      <c r="A24" s="15">
        <f t="shared" si="0"/>
        <v>43665</v>
      </c>
      <c r="B24" s="6" t="str">
        <f>Sheet1!H18&amp;" - "&amp;Sheet1!I18</f>
        <v>07.00 - 11.00</v>
      </c>
      <c r="C24" s="6" t="str">
        <f>IF(Sheet1!J18=0,"",Sheet1!J18)</f>
        <v>06.41</v>
      </c>
      <c r="D24" s="6" t="str">
        <f>IF(Sheet1!K18=0,"",Sheet1!K18)</f>
        <v>11.04</v>
      </c>
      <c r="E24" s="6"/>
      <c r="F24" s="6"/>
      <c r="G24" s="6"/>
      <c r="H24" s="6"/>
      <c r="I24" s="6" t="str">
        <f>IF(Sheet1!R18=0,"",Sheet1!R18)</f>
        <v>05.00</v>
      </c>
      <c r="J24" s="43">
        <f t="shared" si="4"/>
        <v>0.18263888888888885</v>
      </c>
      <c r="K24" s="39"/>
      <c r="L24" s="100">
        <f t="shared" si="17"/>
        <v>6</v>
      </c>
      <c r="M24" s="8">
        <f>DATE(RIGHT(Sheet1!F18,4),MID(Sheet1!F18,4,2),LEFT(Sheet1!F18,2))</f>
        <v>43665</v>
      </c>
      <c r="N24" s="14">
        <f t="shared" si="5"/>
        <v>43665</v>
      </c>
      <c r="O24" s="7">
        <f>IFERROR(VALUE(Sheet1!M18),"")</f>
        <v>1</v>
      </c>
      <c r="P24" s="25" t="str">
        <f t="shared" si="6"/>
        <v>05</v>
      </c>
      <c r="Q24" s="26" t="str">
        <f t="shared" si="7"/>
        <v>00</v>
      </c>
      <c r="R24" s="29">
        <f t="shared" si="8"/>
        <v>5</v>
      </c>
      <c r="S24" s="6">
        <f t="shared" si="9"/>
        <v>0</v>
      </c>
      <c r="T24" s="26">
        <f t="shared" si="10"/>
        <v>5</v>
      </c>
      <c r="U24" s="25" t="str">
        <f t="shared" si="11"/>
        <v>04</v>
      </c>
      <c r="V24" s="33" t="str">
        <f t="shared" si="12"/>
        <v>23</v>
      </c>
      <c r="W24" s="25">
        <f t="shared" si="13"/>
        <v>4</v>
      </c>
      <c r="X24" s="6">
        <f t="shared" si="13"/>
        <v>23</v>
      </c>
      <c r="Y24" s="26">
        <f t="shared" si="14"/>
        <v>4.3833333333333329</v>
      </c>
      <c r="Z24" s="42">
        <f t="shared" si="15"/>
        <v>0.18263888888888885</v>
      </c>
      <c r="AA24" s="7" t="str">
        <f t="shared" si="16"/>
        <v>04:23</v>
      </c>
    </row>
    <row r="25" spans="1:27" s="7" customFormat="1" ht="18.75" customHeight="1" x14ac:dyDescent="0.25">
      <c r="A25" s="15">
        <f t="shared" si="0"/>
        <v>43666</v>
      </c>
      <c r="B25" s="6" t="str">
        <f>Sheet1!H19&amp;" - "&amp;Sheet1!I19</f>
        <v>07.00 - 12.00</v>
      </c>
      <c r="C25" s="6" t="str">
        <f>IF(Sheet1!J19=0,"",Sheet1!J19)</f>
        <v>06.27</v>
      </c>
      <c r="D25" s="6" t="str">
        <f>IF(Sheet1!K19=0,"",Sheet1!K19)</f>
        <v>13.32</v>
      </c>
      <c r="E25" s="6"/>
      <c r="F25" s="6"/>
      <c r="G25" s="6"/>
      <c r="H25" s="6"/>
      <c r="I25" s="6" t="str">
        <f>IF(Sheet1!R19=0,"",Sheet1!R19)</f>
        <v>04.00</v>
      </c>
      <c r="J25" s="43">
        <f t="shared" si="4"/>
        <v>0.2951388888888889</v>
      </c>
      <c r="K25" s="39"/>
      <c r="L25" s="100">
        <f t="shared" si="17"/>
        <v>7</v>
      </c>
      <c r="M25" s="8">
        <f>DATE(RIGHT(Sheet1!F19,4),MID(Sheet1!F19,4,2),LEFT(Sheet1!F19,2))</f>
        <v>43666</v>
      </c>
      <c r="N25" s="14">
        <f t="shared" si="5"/>
        <v>43666</v>
      </c>
      <c r="O25" s="7">
        <f>IFERROR(VALUE(Sheet1!M19),"")</f>
        <v>1</v>
      </c>
      <c r="P25" s="25" t="str">
        <f t="shared" si="6"/>
        <v>04</v>
      </c>
      <c r="Q25" s="26" t="str">
        <f t="shared" si="7"/>
        <v>00</v>
      </c>
      <c r="R25" s="29">
        <f t="shared" si="8"/>
        <v>4</v>
      </c>
      <c r="S25" s="6">
        <f t="shared" si="9"/>
        <v>0</v>
      </c>
      <c r="T25" s="26">
        <f t="shared" si="10"/>
        <v>4</v>
      </c>
      <c r="U25" s="25" t="str">
        <f t="shared" si="11"/>
        <v>07</v>
      </c>
      <c r="V25" s="33" t="str">
        <f t="shared" si="12"/>
        <v>05</v>
      </c>
      <c r="W25" s="25">
        <f t="shared" si="13"/>
        <v>7</v>
      </c>
      <c r="X25" s="6">
        <f t="shared" si="13"/>
        <v>5</v>
      </c>
      <c r="Y25" s="26">
        <f t="shared" si="14"/>
        <v>7.0833333333333339</v>
      </c>
      <c r="Z25" s="42">
        <f t="shared" si="15"/>
        <v>0.2951388888888889</v>
      </c>
      <c r="AA25" s="7" t="str">
        <f t="shared" si="16"/>
        <v>07:05</v>
      </c>
    </row>
    <row r="26" spans="1:27" s="7" customFormat="1" ht="18.75" customHeight="1" x14ac:dyDescent="0.25">
      <c r="A26" s="15">
        <f t="shared" si="0"/>
        <v>43668</v>
      </c>
      <c r="B26" s="6" t="str">
        <f>Sheet1!H20&amp;" - "&amp;Sheet1!I20</f>
        <v>07.00 - 13.00</v>
      </c>
      <c r="C26" s="6" t="str">
        <f>IF(Sheet1!J20=0,"",Sheet1!J20)</f>
        <v>06.41</v>
      </c>
      <c r="D26" s="6" t="str">
        <f>IF(Sheet1!K20=0,"",Sheet1!K20)</f>
        <v>13.48</v>
      </c>
      <c r="E26" s="6"/>
      <c r="F26" s="6"/>
      <c r="G26" s="6"/>
      <c r="H26" s="6"/>
      <c r="I26" s="6" t="str">
        <f>IF(Sheet1!R20=0,"",Sheet1!R20)</f>
        <v>06.00</v>
      </c>
      <c r="J26" s="43">
        <f t="shared" si="4"/>
        <v>0.29652777777777783</v>
      </c>
      <c r="K26" s="39"/>
      <c r="L26" s="100">
        <f t="shared" si="17"/>
        <v>2</v>
      </c>
      <c r="M26" s="8">
        <f>DATE(RIGHT(Sheet1!F20,4),MID(Sheet1!F20,4,2),LEFT(Sheet1!F20,2))</f>
        <v>43668</v>
      </c>
      <c r="N26" s="14">
        <f t="shared" si="5"/>
        <v>43668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07</v>
      </c>
      <c r="V26" s="33" t="str">
        <f t="shared" si="12"/>
        <v>07</v>
      </c>
      <c r="W26" s="25">
        <f t="shared" si="13"/>
        <v>7</v>
      </c>
      <c r="X26" s="6">
        <f t="shared" si="13"/>
        <v>7</v>
      </c>
      <c r="Y26" s="26">
        <f t="shared" si="14"/>
        <v>7.116666666666668</v>
      </c>
      <c r="Z26" s="42">
        <f t="shared" si="15"/>
        <v>0.29652777777777783</v>
      </c>
      <c r="AA26" s="7" t="str">
        <f t="shared" si="16"/>
        <v>07:07</v>
      </c>
    </row>
    <row r="27" spans="1:27" s="7" customFormat="1" ht="18.75" customHeight="1" x14ac:dyDescent="0.25">
      <c r="A27" s="15">
        <f t="shared" si="0"/>
        <v>43669</v>
      </c>
      <c r="B27" s="6" t="str">
        <f>Sheet1!H21&amp;" - "&amp;Sheet1!I21</f>
        <v>07.00 - 13.00</v>
      </c>
      <c r="C27" s="6" t="str">
        <f>IF(Sheet1!J21=0,"",Sheet1!J21)</f>
        <v>06.43</v>
      </c>
      <c r="D27" s="6" t="str">
        <f>IF(Sheet1!K21=0,"",Sheet1!K21)</f>
        <v>13.53</v>
      </c>
      <c r="E27" s="6"/>
      <c r="F27" s="6"/>
      <c r="G27" s="6"/>
      <c r="H27" s="6"/>
      <c r="I27" s="6" t="str">
        <f>IF(Sheet1!R21=0,"",Sheet1!R21)</f>
        <v>06.00</v>
      </c>
      <c r="J27" s="43">
        <f t="shared" si="4"/>
        <v>0.29861111111111105</v>
      </c>
      <c r="K27" s="39"/>
      <c r="L27" s="100">
        <f t="shared" si="17"/>
        <v>3</v>
      </c>
      <c r="M27" s="8">
        <f>DATE(RIGHT(Sheet1!F21,4),MID(Sheet1!F21,4,2),LEFT(Sheet1!F21,2))</f>
        <v>43669</v>
      </c>
      <c r="N27" s="14">
        <f t="shared" si="5"/>
        <v>43669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07</v>
      </c>
      <c r="V27" s="33" t="str">
        <f t="shared" si="12"/>
        <v>10</v>
      </c>
      <c r="W27" s="25">
        <f t="shared" si="13"/>
        <v>7</v>
      </c>
      <c r="X27" s="6">
        <f t="shared" si="13"/>
        <v>10</v>
      </c>
      <c r="Y27" s="26">
        <f t="shared" si="14"/>
        <v>7.1666666666666652</v>
      </c>
      <c r="Z27" s="42">
        <f t="shared" si="15"/>
        <v>0.29861111111111105</v>
      </c>
      <c r="AA27" s="7" t="str">
        <f t="shared" si="16"/>
        <v>07:10</v>
      </c>
    </row>
    <row r="28" spans="1:27" s="7" customFormat="1" ht="18.75" customHeight="1" x14ac:dyDescent="0.25">
      <c r="A28" s="15">
        <f t="shared" si="0"/>
        <v>43670</v>
      </c>
      <c r="B28" s="6" t="str">
        <f>Sheet1!H22&amp;" - "&amp;Sheet1!I22</f>
        <v>07.00 - 13.00</v>
      </c>
      <c r="C28" s="6" t="str">
        <f>IF(Sheet1!J22=0,"",Sheet1!J22)</f>
        <v>06.46</v>
      </c>
      <c r="D28" s="6" t="str">
        <f>IF(Sheet1!K22=0,"",Sheet1!K22)</f>
        <v>13.38</v>
      </c>
      <c r="E28" s="6"/>
      <c r="F28" s="6"/>
      <c r="G28" s="6"/>
      <c r="H28" s="6"/>
      <c r="I28" s="6" t="str">
        <f>IF(Sheet1!R22=0,"",Sheet1!R22)</f>
        <v>06.00</v>
      </c>
      <c r="J28" s="43">
        <f t="shared" si="4"/>
        <v>0.28611111111111109</v>
      </c>
      <c r="K28" s="39"/>
      <c r="L28" s="100">
        <f t="shared" si="17"/>
        <v>4</v>
      </c>
      <c r="M28" s="8">
        <f>DATE(RIGHT(Sheet1!F22,4),MID(Sheet1!F22,4,2),LEFT(Sheet1!F22,2))</f>
        <v>43670</v>
      </c>
      <c r="N28" s="14">
        <f t="shared" si="5"/>
        <v>43670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06</v>
      </c>
      <c r="V28" s="33" t="str">
        <f t="shared" si="12"/>
        <v>52</v>
      </c>
      <c r="W28" s="25">
        <f t="shared" si="13"/>
        <v>6</v>
      </c>
      <c r="X28" s="6">
        <f t="shared" si="13"/>
        <v>52</v>
      </c>
      <c r="Y28" s="26">
        <f t="shared" si="14"/>
        <v>6.8666666666666663</v>
      </c>
      <c r="Z28" s="42">
        <f t="shared" si="15"/>
        <v>0.28611111111111109</v>
      </c>
      <c r="AA28" s="7" t="str">
        <f t="shared" si="16"/>
        <v>06:52</v>
      </c>
    </row>
    <row r="29" spans="1:27" s="7" customFormat="1" ht="18.75" customHeight="1" x14ac:dyDescent="0.25">
      <c r="A29" s="15">
        <f t="shared" si="0"/>
        <v>43671</v>
      </c>
      <c r="B29" s="6" t="str">
        <f>Sheet1!H23&amp;" - "&amp;Sheet1!I23</f>
        <v>07.00 - 13.00</v>
      </c>
      <c r="C29" s="6" t="str">
        <f>IF(Sheet1!J23=0,"",Sheet1!J23)</f>
        <v>06.36</v>
      </c>
      <c r="D29" s="6" t="str">
        <f>IF(Sheet1!K23=0,"",Sheet1!K23)</f>
        <v>13.32</v>
      </c>
      <c r="E29" s="6"/>
      <c r="F29" s="6"/>
      <c r="G29" s="6"/>
      <c r="H29" s="6"/>
      <c r="I29" s="6" t="str">
        <f>IF(Sheet1!R23=0,"",Sheet1!R23)</f>
        <v>06.00</v>
      </c>
      <c r="J29" s="43">
        <f t="shared" si="4"/>
        <v>0.28888888888888892</v>
      </c>
      <c r="K29" s="39"/>
      <c r="L29" s="100">
        <f t="shared" si="17"/>
        <v>5</v>
      </c>
      <c r="M29" s="8">
        <f>DATE(RIGHT(Sheet1!F23,4),MID(Sheet1!F23,4,2),LEFT(Sheet1!F23,2))</f>
        <v>43671</v>
      </c>
      <c r="N29" s="14">
        <f t="shared" si="5"/>
        <v>43671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56</v>
      </c>
      <c r="W29" s="25">
        <f t="shared" si="13"/>
        <v>6</v>
      </c>
      <c r="X29" s="6">
        <f t="shared" si="13"/>
        <v>56</v>
      </c>
      <c r="Y29" s="26">
        <f t="shared" si="14"/>
        <v>6.9333333333333336</v>
      </c>
      <c r="Z29" s="42">
        <f t="shared" si="15"/>
        <v>0.28888888888888892</v>
      </c>
      <c r="AA29" s="7" t="str">
        <f t="shared" si="16"/>
        <v>06:56</v>
      </c>
    </row>
    <row r="30" spans="1:27" s="7" customFormat="1" ht="18.75" customHeight="1" x14ac:dyDescent="0.25">
      <c r="A30" s="15">
        <f t="shared" si="0"/>
        <v>43672</v>
      </c>
      <c r="B30" s="6" t="str">
        <f>Sheet1!H24&amp;" - "&amp;Sheet1!I24</f>
        <v>07.00 - 11.00</v>
      </c>
      <c r="C30" s="6" t="str">
        <f>IF(Sheet1!J24=0,"",Sheet1!J24)</f>
        <v>06.43</v>
      </c>
      <c r="D30" s="6" t="str">
        <f>IF(Sheet1!K24=0,"",Sheet1!K24)</f>
        <v>11.04</v>
      </c>
      <c r="E30" s="6"/>
      <c r="F30" s="6"/>
      <c r="G30" s="6"/>
      <c r="H30" s="6"/>
      <c r="I30" s="6" t="str">
        <f>IF(Sheet1!R24=0,"",Sheet1!R24)</f>
        <v>04.00</v>
      </c>
      <c r="J30" s="43">
        <f t="shared" si="4"/>
        <v>0.18124999999999997</v>
      </c>
      <c r="K30" s="39"/>
      <c r="L30" s="100">
        <f t="shared" si="17"/>
        <v>6</v>
      </c>
      <c r="M30" s="8">
        <f>DATE(RIGHT(Sheet1!F24,4),MID(Sheet1!F24,4,2),LEFT(Sheet1!F24,2))</f>
        <v>43672</v>
      </c>
      <c r="N30" s="14">
        <f t="shared" si="5"/>
        <v>43672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21</v>
      </c>
      <c r="W30" s="25">
        <f t="shared" si="13"/>
        <v>4</v>
      </c>
      <c r="X30" s="6">
        <f t="shared" si="13"/>
        <v>21</v>
      </c>
      <c r="Y30" s="26">
        <f t="shared" si="14"/>
        <v>4.3499999999999996</v>
      </c>
      <c r="Z30" s="42">
        <f t="shared" si="15"/>
        <v>0.18124999999999997</v>
      </c>
      <c r="AA30" s="7" t="str">
        <f t="shared" si="16"/>
        <v>04:21</v>
      </c>
    </row>
    <row r="31" spans="1:27" s="7" customFormat="1" ht="18.75" customHeight="1" x14ac:dyDescent="0.25">
      <c r="A31" s="15">
        <f t="shared" si="0"/>
        <v>43673</v>
      </c>
      <c r="B31" s="6" t="str">
        <f>Sheet1!H25&amp;" - "&amp;Sheet1!I25</f>
        <v>07.00 - 12.00</v>
      </c>
      <c r="C31" s="6" t="str">
        <f>IF(Sheet1!J25=0,"",Sheet1!J25)</f>
        <v>06.33</v>
      </c>
      <c r="D31" s="6" t="str">
        <f>IF(Sheet1!K25=0,"",Sheet1!K25)</f>
        <v>13.41</v>
      </c>
      <c r="E31" s="6"/>
      <c r="F31" s="6"/>
      <c r="G31" s="6"/>
      <c r="H31" s="6"/>
      <c r="I31" s="6" t="str">
        <f>IF(Sheet1!R25=0,"",Sheet1!R25)</f>
        <v>05.00</v>
      </c>
      <c r="J31" s="43">
        <f t="shared" si="4"/>
        <v>0.29722222222222222</v>
      </c>
      <c r="K31" s="39"/>
      <c r="L31" s="100">
        <f t="shared" si="17"/>
        <v>7</v>
      </c>
      <c r="M31" s="8">
        <f>DATE(RIGHT(Sheet1!F25,4),MID(Sheet1!F25,4,2),LEFT(Sheet1!F25,2))</f>
        <v>43673</v>
      </c>
      <c r="N31" s="14">
        <f t="shared" si="5"/>
        <v>43673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07</v>
      </c>
      <c r="V31" s="33" t="str">
        <f t="shared" si="12"/>
        <v>08</v>
      </c>
      <c r="W31" s="25">
        <f t="shared" si="13"/>
        <v>7</v>
      </c>
      <c r="X31" s="6">
        <f t="shared" si="13"/>
        <v>8</v>
      </c>
      <c r="Y31" s="26">
        <f t="shared" si="14"/>
        <v>7.1333333333333329</v>
      </c>
      <c r="Z31" s="42">
        <f t="shared" si="15"/>
        <v>0.29722222222222222</v>
      </c>
      <c r="AA31" s="7" t="str">
        <f t="shared" si="16"/>
        <v>07:08</v>
      </c>
    </row>
    <row r="32" spans="1:27" s="7" customFormat="1" ht="18.75" customHeight="1" x14ac:dyDescent="0.25">
      <c r="A32" s="15">
        <f t="shared" si="0"/>
        <v>43675</v>
      </c>
      <c r="B32" s="6" t="str">
        <f>Sheet1!H26&amp;" - "&amp;Sheet1!I26</f>
        <v>07.00 - 13.00</v>
      </c>
      <c r="C32" s="6" t="str">
        <f>IF(Sheet1!J26=0,"",Sheet1!J26)</f>
        <v>06.42</v>
      </c>
      <c r="D32" s="6" t="str">
        <f>IF(Sheet1!K26=0,"",Sheet1!K26)</f>
        <v>13.41</v>
      </c>
      <c r="E32" s="6"/>
      <c r="F32" s="6"/>
      <c r="G32" s="6"/>
      <c r="H32" s="6"/>
      <c r="I32" s="6" t="str">
        <f>IF(Sheet1!R26=0,"",Sheet1!R26)</f>
        <v>06.00</v>
      </c>
      <c r="J32" s="43">
        <f t="shared" si="4"/>
        <v>0.29097222222222219</v>
      </c>
      <c r="K32" s="39"/>
      <c r="L32" s="100">
        <f t="shared" si="17"/>
        <v>2</v>
      </c>
      <c r="M32" s="8">
        <f>DATE(RIGHT(Sheet1!F26,4),MID(Sheet1!F26,4,2),LEFT(Sheet1!F26,2))</f>
        <v>43675</v>
      </c>
      <c r="N32" s="14">
        <f t="shared" si="5"/>
        <v>43675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59</v>
      </c>
      <c r="W32" s="25">
        <f t="shared" si="13"/>
        <v>6</v>
      </c>
      <c r="X32" s="6">
        <f t="shared" si="13"/>
        <v>59</v>
      </c>
      <c r="Y32" s="26">
        <f t="shared" si="14"/>
        <v>6.9833333333333325</v>
      </c>
      <c r="Z32" s="42">
        <f t="shared" si="15"/>
        <v>0.29097222222222219</v>
      </c>
      <c r="AA32" s="7" t="str">
        <f t="shared" si="16"/>
        <v>06:59</v>
      </c>
    </row>
    <row r="33" spans="1:27" s="7" customFormat="1" ht="18.75" customHeight="1" x14ac:dyDescent="0.25">
      <c r="A33" s="15">
        <f t="shared" si="0"/>
        <v>43676</v>
      </c>
      <c r="B33" s="6" t="str">
        <f>Sheet1!H27&amp;" - "&amp;Sheet1!I27</f>
        <v>07.00 - 13.00</v>
      </c>
      <c r="C33" s="6" t="str">
        <f>IF(Sheet1!J27=0,"",Sheet1!J27)</f>
        <v>06.46</v>
      </c>
      <c r="D33" s="6" t="str">
        <f>IF(Sheet1!K27=0,"",Sheet1!K27)</f>
        <v>13.30</v>
      </c>
      <c r="E33" s="6"/>
      <c r="F33" s="6"/>
      <c r="G33" s="6"/>
      <c r="H33" s="6"/>
      <c r="I33" s="6" t="str">
        <f>IF(Sheet1!R27=0,"",Sheet1!R27)</f>
        <v>06.00</v>
      </c>
      <c r="J33" s="43">
        <f t="shared" si="4"/>
        <v>0.28055555555555556</v>
      </c>
      <c r="K33" s="39"/>
      <c r="L33" s="100">
        <f t="shared" si="17"/>
        <v>3</v>
      </c>
      <c r="M33" s="8">
        <f>DATE(RIGHT(Sheet1!F27,4),MID(Sheet1!F27,4,2),LEFT(Sheet1!F27,2))</f>
        <v>43676</v>
      </c>
      <c r="N33" s="14">
        <f t="shared" si="5"/>
        <v>43676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06</v>
      </c>
      <c r="V33" s="33" t="str">
        <f t="shared" si="12"/>
        <v>44</v>
      </c>
      <c r="W33" s="25">
        <f t="shared" si="13"/>
        <v>6</v>
      </c>
      <c r="X33" s="6">
        <f t="shared" si="13"/>
        <v>44</v>
      </c>
      <c r="Y33" s="26">
        <f t="shared" si="14"/>
        <v>6.7333333333333334</v>
      </c>
      <c r="Z33" s="42">
        <f t="shared" si="15"/>
        <v>0.28055555555555556</v>
      </c>
      <c r="AA33" s="7" t="str">
        <f t="shared" si="16"/>
        <v>06:44</v>
      </c>
    </row>
    <row r="34" spans="1:27" s="7" customFormat="1" ht="18.75" customHeight="1" thickBot="1" x14ac:dyDescent="0.3">
      <c r="A34" s="15">
        <f>IFERROR(N34,"")</f>
        <v>43677</v>
      </c>
      <c r="B34" s="6" t="str">
        <f>Sheet1!H28&amp;" - "&amp;Sheet1!I28</f>
        <v>07.00 - 13.00</v>
      </c>
      <c r="C34" s="6" t="str">
        <f>IF(Sheet1!J28=0,"",Sheet1!J28)</f>
        <v>06.39</v>
      </c>
      <c r="D34" s="6" t="str">
        <f>IF(Sheet1!K28=0,"",Sheet1!K28)</f>
        <v>13.29</v>
      </c>
      <c r="E34" s="6"/>
      <c r="F34" s="6"/>
      <c r="G34" s="6"/>
      <c r="H34" s="6"/>
      <c r="I34" s="6" t="str">
        <f>IF(Sheet1!R28=0,"",Sheet1!R28)</f>
        <v>06.00</v>
      </c>
      <c r="J34" s="43">
        <f t="shared" si="4"/>
        <v>0.28472222222222221</v>
      </c>
      <c r="K34" s="39"/>
      <c r="L34" s="100">
        <f t="shared" si="17"/>
        <v>4</v>
      </c>
      <c r="M34" s="8">
        <f>DATE(RIGHT(Sheet1!F28,4),MID(Sheet1!F28,4,2),LEFT(Sheet1!F28,2))</f>
        <v>43677</v>
      </c>
      <c r="N34" s="14">
        <f t="shared" si="5"/>
        <v>43677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18">LEFT(J34,2)</f>
        <v>0,</v>
      </c>
      <c r="V34" s="33" t="str">
        <f t="shared" si="12"/>
        <v>50</v>
      </c>
      <c r="W34" s="27">
        <f t="shared" si="13"/>
        <v>0</v>
      </c>
      <c r="X34" s="28">
        <f t="shared" si="13"/>
        <v>50</v>
      </c>
      <c r="Y34" s="26">
        <f t="shared" si="14"/>
        <v>6.833333333333333</v>
      </c>
      <c r="Z34" s="42">
        <f t="shared" si="15"/>
        <v>0.28472222222222221</v>
      </c>
      <c r="AA34" s="7" t="str">
        <f t="shared" si="16"/>
        <v>06:50</v>
      </c>
    </row>
    <row r="35" spans="1:27" ht="26.2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29</v>
      </c>
      <c r="G35" s="11" t="s">
        <v>29</v>
      </c>
      <c r="H35" s="11" t="s">
        <v>29</v>
      </c>
      <c r="I35" s="3" t="str">
        <f>P36&amp;":"&amp;TEXT(P38,0)</f>
        <v>78:78</v>
      </c>
      <c r="J35" s="3" t="str">
        <f>TEXT(U36,0)&amp;":"&amp;TEXT(X36,0)</f>
        <v>93:7</v>
      </c>
      <c r="K35" s="10"/>
      <c r="O35">
        <f>SUM(O8:O34)</f>
        <v>15</v>
      </c>
      <c r="P35" s="21">
        <f>SUM(R8:R33)</f>
        <v>78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84</v>
      </c>
      <c r="U35" s="21">
        <f>SUM(W8:W34)</f>
        <v>84</v>
      </c>
      <c r="V35" s="34">
        <f>SUM(X8:X34)</f>
        <v>527</v>
      </c>
      <c r="W35" s="35" t="str">
        <f>LEFT(V35,2)&amp;0</f>
        <v>520</v>
      </c>
      <c r="X35" s="19" t="str">
        <f>RIGHT(V35,1)</f>
        <v>7</v>
      </c>
      <c r="Y35" s="37">
        <f>SUM(Y8:Y34)</f>
        <v>98.783333333333317</v>
      </c>
      <c r="Z35" s="41">
        <f>SUM(Z8:Z34)</f>
        <v>4.1159722222222213</v>
      </c>
      <c r="AA35" s="40"/>
    </row>
    <row r="36" spans="1:27" ht="16.5" thickBot="1" x14ac:dyDescent="0.3">
      <c r="L36" s="7"/>
      <c r="P36" s="107">
        <f>SUM(LEFT(P35,3),R36)</f>
        <v>78</v>
      </c>
      <c r="Q36" s="108"/>
      <c r="R36" s="23">
        <f>R35/60</f>
        <v>0</v>
      </c>
      <c r="S36" s="9" t="str">
        <f>S35</f>
        <v>0</v>
      </c>
      <c r="T36" s="24"/>
      <c r="U36" s="112">
        <f>SUM(LEFT(U35,3),W36)</f>
        <v>92.666666666666671</v>
      </c>
      <c r="V36" s="113"/>
      <c r="W36" s="23">
        <f>W35/60</f>
        <v>8.6666666666666661</v>
      </c>
      <c r="X36" s="9" t="str">
        <f>X35</f>
        <v>7</v>
      </c>
      <c r="Y36" s="38">
        <f>U36</f>
        <v>92.666666666666671</v>
      </c>
    </row>
    <row r="37" spans="1:27" ht="15.75" thickTop="1" x14ac:dyDescent="0.25">
      <c r="A37" t="s">
        <v>22</v>
      </c>
      <c r="L37" s="7"/>
    </row>
    <row r="38" spans="1:27" x14ac:dyDescent="0.25">
      <c r="A38" s="5" t="s">
        <v>30</v>
      </c>
      <c r="C38" s="5" t="s">
        <v>33</v>
      </c>
      <c r="L38" s="7"/>
      <c r="P38" t="str">
        <f>LEFT(P36,5)</f>
        <v>78</v>
      </c>
    </row>
    <row r="39" spans="1:27" x14ac:dyDescent="0.25">
      <c r="A39" s="5" t="s">
        <v>31</v>
      </c>
      <c r="C39" s="5" t="s">
        <v>34</v>
      </c>
      <c r="L39" s="7"/>
    </row>
    <row r="40" spans="1:27" x14ac:dyDescent="0.25">
      <c r="A40" s="5" t="s">
        <v>32</v>
      </c>
      <c r="C40" s="5"/>
      <c r="L40" s="7"/>
      <c r="M40" s="94"/>
      <c r="N40" s="94"/>
      <c r="O40" s="94" t="s">
        <v>47</v>
      </c>
      <c r="P40" s="94" t="s">
        <v>48</v>
      </c>
      <c r="Q40" s="94" t="s">
        <v>49</v>
      </c>
      <c r="S40" s="98" t="s">
        <v>50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43677</v>
      </c>
      <c r="O41" s="95">
        <f>DAY(N41)</f>
        <v>31</v>
      </c>
      <c r="P41" s="95">
        <f>MONTH(N41)</f>
        <v>7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43678</v>
      </c>
      <c r="O42" s="95">
        <f>DAY(N42)</f>
        <v>1</v>
      </c>
      <c r="P42" s="95" t="str">
        <f>TEXT(MONTH(N42)*29,"mmmm")</f>
        <v>Agustus</v>
      </c>
      <c r="Q42" s="95">
        <f>YEAR(N42)</f>
        <v>2019</v>
      </c>
      <c r="R42" s="97" t="str">
        <f>VALUE(O42)&amp;" "&amp;P42</f>
        <v>1 Agustus</v>
      </c>
      <c r="S42" s="97">
        <f>WEEKDAY(N42,1)</f>
        <v>5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6" t="s">
        <v>156</v>
      </c>
      <c r="J43" s="106"/>
      <c r="K43" s="106"/>
      <c r="M43" s="95">
        <f>(WEEKDAY(N43,1))</f>
        <v>6</v>
      </c>
      <c r="N43" s="96">
        <f>N42+1</f>
        <v>43679</v>
      </c>
      <c r="O43" s="95">
        <f>DAY(N43)</f>
        <v>2</v>
      </c>
      <c r="P43" s="95" t="str">
        <f>TEXT(MONTH(N43)*29,"mmmm")</f>
        <v>Agustus</v>
      </c>
      <c r="Q43" s="95">
        <f>YEAR(N43)</f>
        <v>2019</v>
      </c>
      <c r="R43" s="97" t="str">
        <f>VALUE(O43)&amp;" "&amp;P43</f>
        <v>2 Agustus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52</v>
      </c>
      <c r="C44" s="1"/>
      <c r="D44" s="1"/>
      <c r="E44" s="1"/>
      <c r="F44" s="1"/>
      <c r="G44" s="1"/>
      <c r="H44" s="1"/>
      <c r="I44" s="1" t="s">
        <v>40</v>
      </c>
      <c r="J44" s="16"/>
      <c r="K44" s="93"/>
      <c r="M44" s="95"/>
      <c r="N44" s="96">
        <f>N43+1</f>
        <v>43680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157</v>
      </c>
      <c r="C49" s="1"/>
      <c r="D49" s="1"/>
      <c r="E49" s="1"/>
      <c r="F49" s="1"/>
      <c r="G49" s="1"/>
      <c r="H49" s="1"/>
      <c r="I49" s="17" t="s">
        <v>41</v>
      </c>
      <c r="J49" s="16"/>
    </row>
    <row r="50" spans="1:10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 t="s">
        <v>42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7</v>
      </c>
      <c r="P1" s="49" t="s">
        <v>23</v>
      </c>
      <c r="R1" s="49" t="s">
        <v>24</v>
      </c>
    </row>
    <row r="2" spans="1:28" ht="14.25" customHeight="1" x14ac:dyDescent="0.25">
      <c r="A2" s="51" t="s">
        <v>25</v>
      </c>
      <c r="B2" s="49" t="str">
        <f>": "&amp;TEXT(REG!N8,"[$-id-ID]dd/mm/yyyy")&amp;" - "&amp;TEXT(REG!N41,"[$-id-ID]dd/mm/yyyy")</f>
        <v>: 01/07/2019 - 31/07/2019</v>
      </c>
      <c r="P2" s="52">
        <f>Q8</f>
        <v>43647</v>
      </c>
      <c r="Q2" s="52"/>
      <c r="R2" s="52">
        <f>Q36</f>
        <v>43677</v>
      </c>
    </row>
    <row r="3" spans="1:28" ht="14.25" customHeight="1" x14ac:dyDescent="0.25"/>
    <row r="4" spans="1:28" ht="14.25" customHeight="1" x14ac:dyDescent="0.25">
      <c r="A4" s="51" t="s">
        <v>8</v>
      </c>
      <c r="B4" s="49" t="s">
        <v>9</v>
      </c>
      <c r="H4" s="49" t="str">
        <f>Sheet1!V1</f>
        <v>Department</v>
      </c>
      <c r="J4" s="49" t="s">
        <v>28</v>
      </c>
    </row>
    <row r="5" spans="1:28" ht="14.25" customHeight="1" x14ac:dyDescent="0.25">
      <c r="A5" s="51" t="s">
        <v>10</v>
      </c>
      <c r="B5" s="49" t="s">
        <v>11</v>
      </c>
      <c r="H5" s="49" t="s">
        <v>26</v>
      </c>
      <c r="J5" s="49" t="s">
        <v>27</v>
      </c>
    </row>
    <row r="6" spans="1:28" ht="11.25" customHeight="1" thickBot="1" x14ac:dyDescent="0.3"/>
    <row r="7" spans="1:28" ht="23.25" customHeight="1" x14ac:dyDescent="0.25">
      <c r="A7" s="53" t="s">
        <v>13</v>
      </c>
      <c r="B7" s="53" t="s">
        <v>14</v>
      </c>
      <c r="C7" s="53" t="s">
        <v>12</v>
      </c>
      <c r="D7" s="54" t="s">
        <v>43</v>
      </c>
      <c r="E7" s="54" t="s">
        <v>44</v>
      </c>
      <c r="F7" s="53" t="s">
        <v>15</v>
      </c>
      <c r="G7" s="53" t="s">
        <v>16</v>
      </c>
      <c r="H7" s="53" t="s">
        <v>17</v>
      </c>
      <c r="I7" s="53" t="s">
        <v>18</v>
      </c>
      <c r="J7" s="53" t="s">
        <v>19</v>
      </c>
      <c r="K7" s="53" t="s">
        <v>20</v>
      </c>
      <c r="L7" s="53" t="s">
        <v>21</v>
      </c>
      <c r="M7" s="53" t="s">
        <v>45</v>
      </c>
      <c r="N7" s="53" t="s">
        <v>22</v>
      </c>
      <c r="P7" s="55" t="s">
        <v>36</v>
      </c>
      <c r="Q7" s="56"/>
      <c r="S7" s="114" t="s">
        <v>20</v>
      </c>
      <c r="T7" s="115"/>
      <c r="U7" s="116" t="s">
        <v>35</v>
      </c>
      <c r="V7" s="116"/>
      <c r="W7" s="115"/>
      <c r="X7" s="114" t="s">
        <v>21</v>
      </c>
      <c r="Y7" s="116"/>
      <c r="Z7" s="114" t="s">
        <v>35</v>
      </c>
      <c r="AA7" s="116"/>
      <c r="AB7" s="115"/>
    </row>
    <row r="8" spans="1:28" s="60" customFormat="1" ht="15.75" customHeight="1" x14ac:dyDescent="0.25">
      <c r="A8" s="57">
        <f t="shared" ref="A8:A33" si="0">IFERROR(Q8,"")</f>
        <v>43647</v>
      </c>
      <c r="B8" s="58" t="str">
        <f>Sheet1!H2&amp;" - "&amp;Sheet1!I2</f>
        <v>07.00 - 13.00</v>
      </c>
      <c r="C8" s="58" t="str">
        <f>IF(Sheet1!J2=0,"",Sheet1!J2)</f>
        <v/>
      </c>
      <c r="D8" s="58"/>
      <c r="E8" s="58"/>
      <c r="F8" s="58" t="str">
        <f>IF(Sheet1!K2=0,"",Sheet1!K2)</f>
        <v/>
      </c>
      <c r="G8" s="58"/>
      <c r="H8" s="58"/>
      <c r="I8" s="58"/>
      <c r="J8" s="58"/>
      <c r="K8" s="58" t="str">
        <f>IF(Sheet1!R2=0,"",Sheet1!R2)</f>
        <v/>
      </c>
      <c r="L8" s="58" t="str">
        <f>IF(Sheet1!Z2=0,"",Sheet1!Z2)</f>
        <v/>
      </c>
      <c r="M8" s="58"/>
      <c r="N8" s="59" t="str">
        <f>IF(REG!K8=0,"",REG!K8)</f>
        <v>LIBUR SEMESTER 2</v>
      </c>
      <c r="P8" s="61">
        <f>DATE(RIGHT(Sheet1!F2,4),MID(Sheet1!F2,4,2),LEFT(Sheet1!F2,2))</f>
        <v>43647</v>
      </c>
      <c r="Q8" s="62">
        <f>P8</f>
        <v>43647</v>
      </c>
      <c r="R8" s="60">
        <f>VALUE(Sheet1!L2)</f>
        <v>1</v>
      </c>
      <c r="S8" s="63" t="str">
        <f t="shared" ref="S8:S34" si="1">LEFT(K8,2)</f>
        <v/>
      </c>
      <c r="T8" s="64" t="str">
        <f t="shared" ref="T8:T34" si="2">RIGHT(K8,2)</f>
        <v/>
      </c>
      <c r="U8" s="65" t="str">
        <f>IFERROR(VALUE(S8),"")</f>
        <v/>
      </c>
      <c r="V8" s="58" t="str">
        <f>IFERROR(VALUE(T8),"")</f>
        <v/>
      </c>
      <c r="W8" s="64" t="str">
        <f t="shared" ref="W8:W34" si="3">IFERROR(K8*24,"")</f>
        <v/>
      </c>
      <c r="X8" s="63" t="str">
        <f t="shared" ref="X8:X34" si="4">LEFT(L8,2)</f>
        <v/>
      </c>
      <c r="Y8" s="66" t="str">
        <f t="shared" ref="Y8:Y34" si="5">RIGHT(L8,2)</f>
        <v/>
      </c>
      <c r="Z8" s="63" t="str">
        <f>IFERROR(VALUE(X8),"")</f>
        <v/>
      </c>
      <c r="AA8" s="58" t="str">
        <f>IFERROR(VALUE(Y8),"")</f>
        <v/>
      </c>
      <c r="AB8" s="64" t="str">
        <f>IFERROR(L8*24,"")</f>
        <v/>
      </c>
    </row>
    <row r="9" spans="1:28" s="60" customFormat="1" ht="15.75" customHeight="1" x14ac:dyDescent="0.25">
      <c r="A9" s="57">
        <f t="shared" si="0"/>
        <v>43648</v>
      </c>
      <c r="B9" s="58" t="str">
        <f>Sheet1!H3&amp;" - "&amp;Sheet1!I3</f>
        <v>07.00 - 13.00</v>
      </c>
      <c r="C9" s="58" t="str">
        <f>IF(Sheet1!J3=0,"",Sheet1!J3)</f>
        <v/>
      </c>
      <c r="D9" s="58"/>
      <c r="E9" s="58"/>
      <c r="F9" s="58" t="str">
        <f>IF(Sheet1!K3=0,"",Sheet1!K3)</f>
        <v/>
      </c>
      <c r="G9" s="58"/>
      <c r="H9" s="58"/>
      <c r="I9" s="58"/>
      <c r="J9" s="58"/>
      <c r="K9" s="58" t="str">
        <f>IF(Sheet1!R3=0,"",Sheet1!R3)</f>
        <v/>
      </c>
      <c r="L9" s="58" t="str">
        <f>IF(Sheet1!Z3=0,"",Sheet1!Z3)</f>
        <v/>
      </c>
      <c r="M9" s="58"/>
      <c r="N9" s="59" t="str">
        <f>IF(REG!K9=0,"",REG!K9)</f>
        <v>LIBUR SEMESTER 2</v>
      </c>
      <c r="P9" s="61">
        <f>DATE(RIGHT(Sheet1!F3,4),MID(Sheet1!F3,4,2),LEFT(Sheet1!F3,2))</f>
        <v>43648</v>
      </c>
      <c r="Q9" s="62">
        <f t="shared" ref="Q9:Q34" si="6">P9</f>
        <v>43648</v>
      </c>
      <c r="R9" s="60">
        <f>VALUE(Sheet1!L3)</f>
        <v>1</v>
      </c>
      <c r="S9" s="63" t="str">
        <f t="shared" si="1"/>
        <v/>
      </c>
      <c r="T9" s="64" t="str">
        <f t="shared" si="2"/>
        <v/>
      </c>
      <c r="U9" s="65" t="str">
        <f t="shared" ref="U9:V34" si="7">IFERROR(VALUE(S9),"")</f>
        <v/>
      </c>
      <c r="V9" s="58" t="str">
        <f t="shared" si="7"/>
        <v/>
      </c>
      <c r="W9" s="64" t="str">
        <f t="shared" si="3"/>
        <v/>
      </c>
      <c r="X9" s="63" t="str">
        <f t="shared" si="4"/>
        <v/>
      </c>
      <c r="Y9" s="66" t="str">
        <f t="shared" si="5"/>
        <v/>
      </c>
      <c r="Z9" s="63" t="str">
        <f t="shared" ref="Z9:AA34" si="8">IFERROR(VALUE(X9),"")</f>
        <v/>
      </c>
      <c r="AA9" s="58" t="str">
        <f t="shared" si="8"/>
        <v/>
      </c>
      <c r="AB9" s="64" t="str">
        <f t="shared" ref="AB9:AB34" si="9">IFERROR(L9*24,"")</f>
        <v/>
      </c>
    </row>
    <row r="10" spans="1:28" s="60" customFormat="1" ht="15.75" customHeight="1" x14ac:dyDescent="0.25">
      <c r="A10" s="57">
        <f t="shared" si="0"/>
        <v>43649</v>
      </c>
      <c r="B10" s="58" t="str">
        <f>Sheet1!H4&amp;" - "&amp;Sheet1!I4</f>
        <v>07.00 - 13.00</v>
      </c>
      <c r="C10" s="58" t="str">
        <f>IF(Sheet1!J4=0,"",Sheet1!J4)</f>
        <v/>
      </c>
      <c r="D10" s="58"/>
      <c r="E10" s="58"/>
      <c r="F10" s="58" t="str">
        <f>IF(Sheet1!K4=0,"",Sheet1!K4)</f>
        <v/>
      </c>
      <c r="G10" s="58"/>
      <c r="H10" s="58"/>
      <c r="I10" s="58"/>
      <c r="J10" s="58"/>
      <c r="K10" s="58" t="str">
        <f>IF(Sheet1!R4=0,"",Sheet1!R4)</f>
        <v/>
      </c>
      <c r="L10" s="58" t="str">
        <f>IF(Sheet1!Z4=0,"",Sheet1!Z4)</f>
        <v/>
      </c>
      <c r="M10" s="58"/>
      <c r="N10" s="59" t="str">
        <f>IF(REG!K10=0,"",REG!K10)</f>
        <v>LIBUR SEMESTER 2</v>
      </c>
      <c r="P10" s="61">
        <f>DATE(RIGHT(Sheet1!F4,4),MID(Sheet1!F4,4,2),LEFT(Sheet1!F4,2))</f>
        <v>43649</v>
      </c>
      <c r="Q10" s="62">
        <f t="shared" si="6"/>
        <v>43649</v>
      </c>
      <c r="R10" s="60">
        <f>VALUE(Sheet1!L4)</f>
        <v>1</v>
      </c>
      <c r="S10" s="63" t="str">
        <f t="shared" si="1"/>
        <v/>
      </c>
      <c r="T10" s="64" t="str">
        <f t="shared" si="2"/>
        <v/>
      </c>
      <c r="U10" s="65" t="str">
        <f t="shared" si="7"/>
        <v/>
      </c>
      <c r="V10" s="58" t="str">
        <f t="shared" si="7"/>
        <v/>
      </c>
      <c r="W10" s="64" t="str">
        <f t="shared" si="3"/>
        <v/>
      </c>
      <c r="X10" s="63" t="str">
        <f t="shared" si="4"/>
        <v/>
      </c>
      <c r="Y10" s="66" t="str">
        <f t="shared" si="5"/>
        <v/>
      </c>
      <c r="Z10" s="63" t="str">
        <f t="shared" si="8"/>
        <v/>
      </c>
      <c r="AA10" s="58" t="str">
        <f t="shared" si="8"/>
        <v/>
      </c>
      <c r="AB10" s="64" t="str">
        <f t="shared" si="9"/>
        <v/>
      </c>
    </row>
    <row r="11" spans="1:28" s="60" customFormat="1" ht="15.75" customHeight="1" x14ac:dyDescent="0.25">
      <c r="A11" s="57">
        <f t="shared" si="0"/>
        <v>43650</v>
      </c>
      <c r="B11" s="58" t="str">
        <f>Sheet1!H5&amp;" - "&amp;Sheet1!I5</f>
        <v>07.00 - 13.00</v>
      </c>
      <c r="C11" s="58" t="str">
        <f>IF(Sheet1!J5=0,"",Sheet1!J5)</f>
        <v/>
      </c>
      <c r="D11" s="58"/>
      <c r="E11" s="58"/>
      <c r="F11" s="58" t="str">
        <f>IF(Sheet1!K5=0,"",Sheet1!K5)</f>
        <v/>
      </c>
      <c r="G11" s="58"/>
      <c r="H11" s="58"/>
      <c r="I11" s="58"/>
      <c r="J11" s="58"/>
      <c r="K11" s="58" t="str">
        <f>IF(Sheet1!R5=0,"",Sheet1!R5)</f>
        <v/>
      </c>
      <c r="L11" s="58" t="str">
        <f>IF(Sheet1!Z5=0,"",Sheet1!Z5)</f>
        <v/>
      </c>
      <c r="M11" s="58"/>
      <c r="N11" s="59" t="str">
        <f>IF(REG!K11=0,"",REG!K11)</f>
        <v>LIBUR SEMESTER 2</v>
      </c>
      <c r="P11" s="61">
        <f>DATE(RIGHT(Sheet1!F5,4),MID(Sheet1!F5,4,2),LEFT(Sheet1!F5,2))</f>
        <v>43650</v>
      </c>
      <c r="Q11" s="62">
        <f t="shared" si="6"/>
        <v>43650</v>
      </c>
      <c r="R11" s="60">
        <f>VALUE(Sheet1!L5)</f>
        <v>1</v>
      </c>
      <c r="S11" s="63" t="str">
        <f t="shared" si="1"/>
        <v/>
      </c>
      <c r="T11" s="64" t="str">
        <f t="shared" si="2"/>
        <v/>
      </c>
      <c r="U11" s="65" t="str">
        <f t="shared" si="7"/>
        <v/>
      </c>
      <c r="V11" s="58" t="str">
        <f t="shared" si="7"/>
        <v/>
      </c>
      <c r="W11" s="64" t="str">
        <f t="shared" si="3"/>
        <v/>
      </c>
      <c r="X11" s="63" t="str">
        <f t="shared" si="4"/>
        <v/>
      </c>
      <c r="Y11" s="66" t="str">
        <f t="shared" si="5"/>
        <v/>
      </c>
      <c r="Z11" s="63" t="str">
        <f t="shared" si="8"/>
        <v/>
      </c>
      <c r="AA11" s="58" t="str">
        <f t="shared" si="8"/>
        <v/>
      </c>
      <c r="AB11" s="64" t="str">
        <f t="shared" si="9"/>
        <v/>
      </c>
    </row>
    <row r="12" spans="1:28" s="60" customFormat="1" ht="15.75" customHeight="1" x14ac:dyDescent="0.25">
      <c r="A12" s="57">
        <f t="shared" si="0"/>
        <v>43651</v>
      </c>
      <c r="B12" s="58" t="str">
        <f>Sheet1!H6&amp;" - "&amp;Sheet1!I6</f>
        <v>07.00 - 11.00</v>
      </c>
      <c r="C12" s="58" t="str">
        <f>IF(Sheet1!J6=0,"",Sheet1!J6)</f>
        <v/>
      </c>
      <c r="D12" s="58"/>
      <c r="E12" s="58"/>
      <c r="F12" s="58" t="str">
        <f>IF(Sheet1!K6=0,"",Sheet1!K6)</f>
        <v/>
      </c>
      <c r="G12" s="58"/>
      <c r="H12" s="58"/>
      <c r="I12" s="58"/>
      <c r="J12" s="58"/>
      <c r="K12" s="58" t="str">
        <f>IF(Sheet1!R6=0,"",Sheet1!R6)</f>
        <v/>
      </c>
      <c r="L12" s="58" t="str">
        <f>IF(Sheet1!Z6=0,"",Sheet1!Z6)</f>
        <v/>
      </c>
      <c r="M12" s="58"/>
      <c r="N12" s="59" t="str">
        <f>IF(REG!K12=0,"",REG!K12)</f>
        <v>LIBUR SEMESTER 2</v>
      </c>
      <c r="P12" s="61">
        <f>DATE(RIGHT(Sheet1!F6,4),MID(Sheet1!F6,4,2),LEFT(Sheet1!F6,2))</f>
        <v>43651</v>
      </c>
      <c r="Q12" s="62">
        <f t="shared" si="6"/>
        <v>43651</v>
      </c>
      <c r="R12" s="60">
        <f>VALUE(Sheet1!L6)</f>
        <v>1</v>
      </c>
      <c r="S12" s="63" t="str">
        <f t="shared" si="1"/>
        <v/>
      </c>
      <c r="T12" s="64" t="str">
        <f t="shared" si="2"/>
        <v/>
      </c>
      <c r="U12" s="65" t="str">
        <f t="shared" si="7"/>
        <v/>
      </c>
      <c r="V12" s="58" t="str">
        <f t="shared" si="7"/>
        <v/>
      </c>
      <c r="W12" s="64" t="str">
        <f t="shared" si="3"/>
        <v/>
      </c>
      <c r="X12" s="63" t="str">
        <f t="shared" si="4"/>
        <v/>
      </c>
      <c r="Y12" s="66" t="str">
        <f t="shared" si="5"/>
        <v/>
      </c>
      <c r="Z12" s="63" t="str">
        <f t="shared" si="8"/>
        <v/>
      </c>
      <c r="AA12" s="58" t="str">
        <f t="shared" si="8"/>
        <v/>
      </c>
      <c r="AB12" s="64" t="str">
        <f t="shared" si="9"/>
        <v/>
      </c>
    </row>
    <row r="13" spans="1:28" s="60" customFormat="1" ht="15.75" customHeight="1" x14ac:dyDescent="0.25">
      <c r="A13" s="57">
        <f t="shared" si="0"/>
        <v>43652</v>
      </c>
      <c r="B13" s="58" t="str">
        <f>Sheet1!H7&amp;" - "&amp;Sheet1!I7</f>
        <v>07.00 - 12.00</v>
      </c>
      <c r="C13" s="58" t="str">
        <f>IF(Sheet1!J7=0,"",Sheet1!J7)</f>
        <v/>
      </c>
      <c r="D13" s="58"/>
      <c r="E13" s="58"/>
      <c r="F13" s="58" t="str">
        <f>IF(Sheet1!K7=0,"",Sheet1!K7)</f>
        <v/>
      </c>
      <c r="G13" s="58"/>
      <c r="H13" s="58"/>
      <c r="I13" s="58"/>
      <c r="J13" s="58"/>
      <c r="K13" s="58" t="str">
        <f>IF(Sheet1!R7=0,"",Sheet1!R7)</f>
        <v/>
      </c>
      <c r="L13" s="58" t="str">
        <f>IF(Sheet1!Z7=0,"",Sheet1!Z7)</f>
        <v/>
      </c>
      <c r="M13" s="58"/>
      <c r="N13" s="59" t="str">
        <f>IF(REG!K13=0,"",REG!K13)</f>
        <v>LIBUR SEMESTER 2</v>
      </c>
      <c r="P13" s="61">
        <f>DATE(RIGHT(Sheet1!F7,4),MID(Sheet1!F7,4,2),LEFT(Sheet1!F7,2))</f>
        <v>43652</v>
      </c>
      <c r="Q13" s="62">
        <f t="shared" si="6"/>
        <v>43652</v>
      </c>
      <c r="R13" s="60">
        <f>VALUE(Sheet1!L7)</f>
        <v>1</v>
      </c>
      <c r="S13" s="63" t="str">
        <f t="shared" si="1"/>
        <v/>
      </c>
      <c r="T13" s="64" t="str">
        <f t="shared" si="2"/>
        <v/>
      </c>
      <c r="U13" s="65" t="str">
        <f t="shared" si="7"/>
        <v/>
      </c>
      <c r="V13" s="58" t="str">
        <f t="shared" si="7"/>
        <v/>
      </c>
      <c r="W13" s="64" t="str">
        <f t="shared" si="3"/>
        <v/>
      </c>
      <c r="X13" s="63" t="str">
        <f t="shared" si="4"/>
        <v/>
      </c>
      <c r="Y13" s="66" t="str">
        <f t="shared" si="5"/>
        <v/>
      </c>
      <c r="Z13" s="63" t="str">
        <f t="shared" si="8"/>
        <v/>
      </c>
      <c r="AA13" s="58" t="str">
        <f t="shared" si="8"/>
        <v/>
      </c>
      <c r="AB13" s="64" t="str">
        <f t="shared" si="9"/>
        <v/>
      </c>
    </row>
    <row r="14" spans="1:28" s="60" customFormat="1" ht="15.75" customHeight="1" x14ac:dyDescent="0.25">
      <c r="A14" s="57">
        <f t="shared" si="0"/>
        <v>43654</v>
      </c>
      <c r="B14" s="58" t="str">
        <f>Sheet1!H8&amp;" - "&amp;Sheet1!I8</f>
        <v>07.00 - 13.00</v>
      </c>
      <c r="C14" s="58" t="str">
        <f>IF(Sheet1!J8=0,"",Sheet1!J8)</f>
        <v/>
      </c>
      <c r="D14" s="58"/>
      <c r="E14" s="58"/>
      <c r="F14" s="58" t="str">
        <f>IF(Sheet1!K8=0,"",Sheet1!K8)</f>
        <v/>
      </c>
      <c r="G14" s="58"/>
      <c r="H14" s="58"/>
      <c r="I14" s="58"/>
      <c r="J14" s="58"/>
      <c r="K14" s="58" t="str">
        <f>IF(Sheet1!R8=0,"",Sheet1!R8)</f>
        <v/>
      </c>
      <c r="L14" s="58" t="str">
        <f>IF(Sheet1!Z8=0,"",Sheet1!Z8)</f>
        <v/>
      </c>
      <c r="M14" s="58"/>
      <c r="N14" s="59" t="str">
        <f>IF(REG!K14=0,"",REG!K14)</f>
        <v>LIBUR SEMESTER 2</v>
      </c>
      <c r="P14" s="61">
        <f>DATE(RIGHT(Sheet1!F8,4),MID(Sheet1!F8,4,2),LEFT(Sheet1!F8,2))</f>
        <v>43654</v>
      </c>
      <c r="Q14" s="62">
        <f t="shared" si="6"/>
        <v>43654</v>
      </c>
      <c r="R14" s="60">
        <f>VALUE(Sheet1!L8)</f>
        <v>1</v>
      </c>
      <c r="S14" s="63" t="str">
        <f t="shared" si="1"/>
        <v/>
      </c>
      <c r="T14" s="64" t="str">
        <f t="shared" si="2"/>
        <v/>
      </c>
      <c r="U14" s="65" t="str">
        <f t="shared" si="7"/>
        <v/>
      </c>
      <c r="V14" s="58" t="str">
        <f t="shared" si="7"/>
        <v/>
      </c>
      <c r="W14" s="64" t="str">
        <f t="shared" si="3"/>
        <v/>
      </c>
      <c r="X14" s="63" t="str">
        <f t="shared" si="4"/>
        <v/>
      </c>
      <c r="Y14" s="66" t="str">
        <f t="shared" si="5"/>
        <v/>
      </c>
      <c r="Z14" s="63" t="str">
        <f t="shared" si="8"/>
        <v/>
      </c>
      <c r="AA14" s="58" t="str">
        <f t="shared" si="8"/>
        <v/>
      </c>
      <c r="AB14" s="64" t="str">
        <f t="shared" si="9"/>
        <v/>
      </c>
    </row>
    <row r="15" spans="1:28" s="60" customFormat="1" ht="15.75" customHeight="1" x14ac:dyDescent="0.25">
      <c r="A15" s="57">
        <f t="shared" si="0"/>
        <v>43655</v>
      </c>
      <c r="B15" s="58" t="str">
        <f>Sheet1!H9&amp;" - "&amp;Sheet1!I9</f>
        <v>07.00 - 13.00</v>
      </c>
      <c r="C15" s="58" t="str">
        <f>IF(Sheet1!J9=0,"",Sheet1!J9)</f>
        <v/>
      </c>
      <c r="D15" s="58"/>
      <c r="E15" s="58"/>
      <c r="F15" s="58" t="str">
        <f>IF(Sheet1!K9=0,"",Sheet1!K9)</f>
        <v/>
      </c>
      <c r="G15" s="58"/>
      <c r="H15" s="58"/>
      <c r="I15" s="58"/>
      <c r="J15" s="58"/>
      <c r="K15" s="58" t="str">
        <f>IF(Sheet1!R9=0,"",Sheet1!R9)</f>
        <v/>
      </c>
      <c r="L15" s="58" t="str">
        <f>IF(Sheet1!Z9=0,"",Sheet1!Z9)</f>
        <v/>
      </c>
      <c r="M15" s="58"/>
      <c r="N15" s="59" t="str">
        <f>IF(REG!K15=0,"",REG!K15)</f>
        <v>LIBUR SEMESTER 2</v>
      </c>
      <c r="P15" s="61">
        <f>DATE(RIGHT(Sheet1!F9,4),MID(Sheet1!F9,4,2),LEFT(Sheet1!F9,2))</f>
        <v>43655</v>
      </c>
      <c r="Q15" s="62">
        <f t="shared" si="6"/>
        <v>43655</v>
      </c>
      <c r="R15" s="60">
        <f>VALUE(Sheet1!L9)</f>
        <v>1</v>
      </c>
      <c r="S15" s="63" t="str">
        <f t="shared" si="1"/>
        <v/>
      </c>
      <c r="T15" s="64" t="str">
        <f t="shared" si="2"/>
        <v/>
      </c>
      <c r="U15" s="65" t="str">
        <f t="shared" si="7"/>
        <v/>
      </c>
      <c r="V15" s="58" t="str">
        <f t="shared" si="7"/>
        <v/>
      </c>
      <c r="W15" s="64" t="str">
        <f t="shared" si="3"/>
        <v/>
      </c>
      <c r="X15" s="63" t="str">
        <f t="shared" si="4"/>
        <v/>
      </c>
      <c r="Y15" s="66" t="str">
        <f t="shared" si="5"/>
        <v/>
      </c>
      <c r="Z15" s="63" t="str">
        <f t="shared" si="8"/>
        <v/>
      </c>
      <c r="AA15" s="58" t="str">
        <f t="shared" si="8"/>
        <v/>
      </c>
      <c r="AB15" s="64" t="str">
        <f t="shared" si="9"/>
        <v/>
      </c>
    </row>
    <row r="16" spans="1:28" s="60" customFormat="1" ht="15.75" customHeight="1" x14ac:dyDescent="0.25">
      <c r="A16" s="57">
        <f t="shared" si="0"/>
        <v>43656</v>
      </c>
      <c r="B16" s="58" t="str">
        <f>Sheet1!H10&amp;" - "&amp;Sheet1!I10</f>
        <v>07.00 - 13.00</v>
      </c>
      <c r="C16" s="58" t="str">
        <f>IF(Sheet1!J10=0,"",Sheet1!J10)</f>
        <v/>
      </c>
      <c r="D16" s="58"/>
      <c r="E16" s="58"/>
      <c r="F16" s="58" t="str">
        <f>IF(Sheet1!K10=0,"",Sheet1!K10)</f>
        <v/>
      </c>
      <c r="G16" s="58"/>
      <c r="H16" s="58"/>
      <c r="I16" s="58"/>
      <c r="J16" s="58"/>
      <c r="K16" s="58" t="str">
        <f>IF(Sheet1!R10=0,"",Sheet1!R10)</f>
        <v/>
      </c>
      <c r="L16" s="58" t="str">
        <f>IF(Sheet1!Z10=0,"",Sheet1!Z10)</f>
        <v/>
      </c>
      <c r="M16" s="58"/>
      <c r="N16" s="59" t="str">
        <f>IF(REG!K16=0,"",REG!K16)</f>
        <v>LIBUR SEMESTER 2</v>
      </c>
      <c r="P16" s="61">
        <f>DATE(RIGHT(Sheet1!F10,4),MID(Sheet1!F10,4,2),LEFT(Sheet1!F10,2))</f>
        <v>43656</v>
      </c>
      <c r="Q16" s="62">
        <f t="shared" si="6"/>
        <v>43656</v>
      </c>
      <c r="R16" s="60">
        <f>VALUE(Sheet1!L10)</f>
        <v>1</v>
      </c>
      <c r="S16" s="63" t="str">
        <f t="shared" si="1"/>
        <v/>
      </c>
      <c r="T16" s="64" t="str">
        <f t="shared" si="2"/>
        <v/>
      </c>
      <c r="U16" s="65" t="str">
        <f t="shared" si="7"/>
        <v/>
      </c>
      <c r="V16" s="58" t="str">
        <f t="shared" si="7"/>
        <v/>
      </c>
      <c r="W16" s="64" t="str">
        <f t="shared" si="3"/>
        <v/>
      </c>
      <c r="X16" s="63" t="str">
        <f t="shared" si="4"/>
        <v/>
      </c>
      <c r="Y16" s="66" t="str">
        <f t="shared" si="5"/>
        <v/>
      </c>
      <c r="Z16" s="63" t="str">
        <f t="shared" si="8"/>
        <v/>
      </c>
      <c r="AA16" s="58" t="str">
        <f t="shared" si="8"/>
        <v/>
      </c>
      <c r="AB16" s="64" t="str">
        <f t="shared" si="9"/>
        <v/>
      </c>
    </row>
    <row r="17" spans="1:28" s="60" customFormat="1" ht="15.75" customHeight="1" x14ac:dyDescent="0.25">
      <c r="A17" s="57">
        <f t="shared" si="0"/>
        <v>43657</v>
      </c>
      <c r="B17" s="58" t="str">
        <f>Sheet1!H11&amp;" - "&amp;Sheet1!I11</f>
        <v>07.00 - 13.00</v>
      </c>
      <c r="C17" s="58" t="str">
        <f>IF(Sheet1!J11=0,"",Sheet1!J11)</f>
        <v/>
      </c>
      <c r="D17" s="58"/>
      <c r="E17" s="58"/>
      <c r="F17" s="58" t="str">
        <f>IF(Sheet1!K11=0,"",Sheet1!K11)</f>
        <v/>
      </c>
      <c r="G17" s="58"/>
      <c r="H17" s="58"/>
      <c r="I17" s="58"/>
      <c r="J17" s="58"/>
      <c r="K17" s="58" t="str">
        <f>IF(Sheet1!R11=0,"",Sheet1!R11)</f>
        <v/>
      </c>
      <c r="L17" s="58" t="str">
        <f>IF(Sheet1!Z11=0,"",Sheet1!Z11)</f>
        <v/>
      </c>
      <c r="M17" s="58"/>
      <c r="N17" s="59" t="str">
        <f>IF(REG!K17=0,"",REG!K17)</f>
        <v>LIBUR SEMESTER 2</v>
      </c>
      <c r="P17" s="61">
        <f>DATE(RIGHT(Sheet1!F11,4),MID(Sheet1!F11,4,2),LEFT(Sheet1!F11,2))</f>
        <v>43657</v>
      </c>
      <c r="Q17" s="62">
        <f t="shared" si="6"/>
        <v>43657</v>
      </c>
      <c r="R17" s="60">
        <f>VALUE(Sheet1!L11)</f>
        <v>1</v>
      </c>
      <c r="S17" s="63" t="str">
        <f t="shared" si="1"/>
        <v/>
      </c>
      <c r="T17" s="64" t="str">
        <f t="shared" si="2"/>
        <v/>
      </c>
      <c r="U17" s="65" t="str">
        <f t="shared" si="7"/>
        <v/>
      </c>
      <c r="V17" s="58" t="str">
        <f t="shared" si="7"/>
        <v/>
      </c>
      <c r="W17" s="64" t="str">
        <f t="shared" si="3"/>
        <v/>
      </c>
      <c r="X17" s="63" t="str">
        <f t="shared" si="4"/>
        <v/>
      </c>
      <c r="Y17" s="66" t="str">
        <f t="shared" si="5"/>
        <v/>
      </c>
      <c r="Z17" s="63" t="str">
        <f t="shared" si="8"/>
        <v/>
      </c>
      <c r="AA17" s="58" t="str">
        <f t="shared" si="8"/>
        <v/>
      </c>
      <c r="AB17" s="64" t="str">
        <f t="shared" si="9"/>
        <v/>
      </c>
    </row>
    <row r="18" spans="1:28" s="60" customFormat="1" ht="15.75" customHeight="1" x14ac:dyDescent="0.25">
      <c r="A18" s="57">
        <f t="shared" si="0"/>
        <v>43658</v>
      </c>
      <c r="B18" s="58" t="str">
        <f>Sheet1!H12&amp;" - "&amp;Sheet1!I12</f>
        <v>07.00 - 11.00</v>
      </c>
      <c r="C18" s="58" t="str">
        <f>IF(Sheet1!J12=0,"",Sheet1!J12)</f>
        <v/>
      </c>
      <c r="D18" s="58"/>
      <c r="E18" s="58"/>
      <c r="F18" s="58" t="str">
        <f>IF(Sheet1!K12=0,"",Sheet1!K12)</f>
        <v/>
      </c>
      <c r="G18" s="58"/>
      <c r="H18" s="58"/>
      <c r="I18" s="58"/>
      <c r="J18" s="58"/>
      <c r="K18" s="58" t="str">
        <f>IF(Sheet1!R12=0,"",Sheet1!R12)</f>
        <v/>
      </c>
      <c r="L18" s="58" t="str">
        <f>IF(Sheet1!Z12=0,"",Sheet1!Z12)</f>
        <v/>
      </c>
      <c r="M18" s="58"/>
      <c r="N18" s="59" t="str">
        <f>IF(REG!K18=0,"",REG!K18)</f>
        <v>LIBUR SEMESTER 2</v>
      </c>
      <c r="P18" s="61">
        <f>DATE(RIGHT(Sheet1!F12,4),MID(Sheet1!F12,4,2),LEFT(Sheet1!F12,2))</f>
        <v>43658</v>
      </c>
      <c r="Q18" s="62">
        <f t="shared" si="6"/>
        <v>43658</v>
      </c>
      <c r="R18" s="60">
        <f>VALUE(Sheet1!L12)</f>
        <v>1</v>
      </c>
      <c r="S18" s="63" t="str">
        <f t="shared" si="1"/>
        <v/>
      </c>
      <c r="T18" s="64" t="str">
        <f t="shared" si="2"/>
        <v/>
      </c>
      <c r="U18" s="65" t="str">
        <f t="shared" si="7"/>
        <v/>
      </c>
      <c r="V18" s="58" t="str">
        <f t="shared" si="7"/>
        <v/>
      </c>
      <c r="W18" s="64" t="str">
        <f t="shared" si="3"/>
        <v/>
      </c>
      <c r="X18" s="63" t="str">
        <f t="shared" si="4"/>
        <v/>
      </c>
      <c r="Y18" s="66" t="str">
        <f t="shared" si="5"/>
        <v/>
      </c>
      <c r="Z18" s="63" t="str">
        <f t="shared" si="8"/>
        <v/>
      </c>
      <c r="AA18" s="58" t="str">
        <f t="shared" si="8"/>
        <v/>
      </c>
      <c r="AB18" s="64" t="str">
        <f t="shared" si="9"/>
        <v/>
      </c>
    </row>
    <row r="19" spans="1:28" s="60" customFormat="1" ht="15.75" customHeight="1" x14ac:dyDescent="0.25">
      <c r="A19" s="57">
        <f t="shared" si="0"/>
        <v>43659</v>
      </c>
      <c r="B19" s="58" t="str">
        <f>Sheet1!H13&amp;" - "&amp;Sheet1!I13</f>
        <v>07.00 - 12.00</v>
      </c>
      <c r="C19" s="58" t="str">
        <f>IF(Sheet1!J13=0,"",Sheet1!J13)</f>
        <v/>
      </c>
      <c r="D19" s="58"/>
      <c r="E19" s="58"/>
      <c r="F19" s="58" t="str">
        <f>IF(Sheet1!K13=0,"",Sheet1!K13)</f>
        <v/>
      </c>
      <c r="G19" s="58"/>
      <c r="H19" s="58"/>
      <c r="I19" s="58"/>
      <c r="J19" s="58"/>
      <c r="K19" s="58" t="str">
        <f>IF(Sheet1!R13=0,"",Sheet1!R13)</f>
        <v/>
      </c>
      <c r="L19" s="58" t="str">
        <f>IF(Sheet1!Z13=0,"",Sheet1!Z13)</f>
        <v/>
      </c>
      <c r="M19" s="58"/>
      <c r="N19" s="59" t="str">
        <f>IF(REG!K19=0,"",REG!K19)</f>
        <v>LIBUR SEMESTER 2</v>
      </c>
      <c r="P19" s="61">
        <f>DATE(RIGHT(Sheet1!F13,4),MID(Sheet1!F13,4,2),LEFT(Sheet1!F13,2))</f>
        <v>43659</v>
      </c>
      <c r="Q19" s="62">
        <f t="shared" si="6"/>
        <v>43659</v>
      </c>
      <c r="R19" s="60">
        <f>VALUE(Sheet1!L13)</f>
        <v>1</v>
      </c>
      <c r="S19" s="63" t="str">
        <f t="shared" si="1"/>
        <v/>
      </c>
      <c r="T19" s="64" t="str">
        <f t="shared" si="2"/>
        <v/>
      </c>
      <c r="U19" s="65" t="str">
        <f t="shared" si="7"/>
        <v/>
      </c>
      <c r="V19" s="58" t="str">
        <f t="shared" si="7"/>
        <v/>
      </c>
      <c r="W19" s="64" t="str">
        <f t="shared" si="3"/>
        <v/>
      </c>
      <c r="X19" s="63" t="str">
        <f t="shared" si="4"/>
        <v/>
      </c>
      <c r="Y19" s="66" t="str">
        <f t="shared" si="5"/>
        <v/>
      </c>
      <c r="Z19" s="63" t="str">
        <f t="shared" si="8"/>
        <v/>
      </c>
      <c r="AA19" s="58" t="str">
        <f t="shared" si="8"/>
        <v/>
      </c>
      <c r="AB19" s="64" t="str">
        <f t="shared" si="9"/>
        <v/>
      </c>
    </row>
    <row r="20" spans="1:28" s="60" customFormat="1" ht="15.75" customHeight="1" x14ac:dyDescent="0.25">
      <c r="A20" s="57">
        <f t="shared" si="0"/>
        <v>43661</v>
      </c>
      <c r="B20" s="58" t="str">
        <f>Sheet1!H14&amp;" - "&amp;Sheet1!I14</f>
        <v>07.00 - 13.00</v>
      </c>
      <c r="C20" s="58" t="str">
        <f>IF(Sheet1!J14=0,"",Sheet1!J14)</f>
        <v>06.46</v>
      </c>
      <c r="D20" s="58"/>
      <c r="E20" s="58"/>
      <c r="F20" s="58" t="str">
        <f>IF(Sheet1!K14=0,"",Sheet1!K14)</f>
        <v>13.37</v>
      </c>
      <c r="G20" s="58"/>
      <c r="H20" s="58"/>
      <c r="I20" s="58"/>
      <c r="J20" s="58"/>
      <c r="K20" s="58" t="str">
        <f>IF(Sheet1!R14=0,"",Sheet1!R14)</f>
        <v>06.00</v>
      </c>
      <c r="L20" s="58" t="str">
        <f>IF(Sheet1!Z14=0,"",Sheet1!Z14)</f>
        <v>06.51</v>
      </c>
      <c r="M20" s="58"/>
      <c r="N20" s="59" t="str">
        <f>IF(REG!K20=0,"",REG!K20)</f>
        <v/>
      </c>
      <c r="P20" s="61">
        <f>DATE(RIGHT(Sheet1!F14,4),MID(Sheet1!F14,4,2),LEFT(Sheet1!F14,2))</f>
        <v>43661</v>
      </c>
      <c r="Q20" s="62">
        <f t="shared" si="6"/>
        <v>43661</v>
      </c>
      <c r="R20" s="60">
        <f>VALUE(Sheet1!L14)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06</v>
      </c>
      <c r="Y20" s="66" t="str">
        <f t="shared" si="5"/>
        <v>51</v>
      </c>
      <c r="Z20" s="63">
        <f t="shared" si="8"/>
        <v>6</v>
      </c>
      <c r="AA20" s="58">
        <f t="shared" si="8"/>
        <v>51</v>
      </c>
      <c r="AB20" s="64">
        <f t="shared" si="9"/>
        <v>6.85</v>
      </c>
    </row>
    <row r="21" spans="1:28" s="60" customFormat="1" ht="15.75" customHeight="1" x14ac:dyDescent="0.25">
      <c r="A21" s="57">
        <f t="shared" si="0"/>
        <v>43662</v>
      </c>
      <c r="B21" s="58" t="str">
        <f>Sheet1!H15&amp;" - "&amp;Sheet1!I15</f>
        <v>07.00 - 13.00</v>
      </c>
      <c r="C21" s="58" t="str">
        <f>IF(Sheet1!J15=0,"",Sheet1!J15)</f>
        <v>06.46</v>
      </c>
      <c r="D21" s="58"/>
      <c r="E21" s="58"/>
      <c r="F21" s="58" t="str">
        <f>IF(Sheet1!K15=0,"",Sheet1!K15)</f>
        <v>13.22</v>
      </c>
      <c r="G21" s="58"/>
      <c r="H21" s="58"/>
      <c r="I21" s="58"/>
      <c r="J21" s="58"/>
      <c r="K21" s="58" t="str">
        <f>IF(Sheet1!R15=0,"",Sheet1!R15)</f>
        <v>06.00</v>
      </c>
      <c r="L21" s="58" t="str">
        <f>IF(Sheet1!Z15=0,"",Sheet1!Z15)</f>
        <v>06.35</v>
      </c>
      <c r="M21" s="58"/>
      <c r="N21" s="59" t="str">
        <f>IF(REG!K21=0,"",REG!K21)</f>
        <v/>
      </c>
      <c r="P21" s="61">
        <f>DATE(RIGHT(Sheet1!F15,4),MID(Sheet1!F15,4,2),LEFT(Sheet1!F15,2))</f>
        <v>43662</v>
      </c>
      <c r="Q21" s="62">
        <f t="shared" si="6"/>
        <v>43662</v>
      </c>
      <c r="R21" s="60">
        <f>VALUE(Sheet1!L15)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06</v>
      </c>
      <c r="Y21" s="66" t="str">
        <f t="shared" si="5"/>
        <v>35</v>
      </c>
      <c r="Z21" s="63">
        <f t="shared" si="8"/>
        <v>6</v>
      </c>
      <c r="AA21" s="58">
        <f t="shared" si="8"/>
        <v>35</v>
      </c>
      <c r="AB21" s="64">
        <f t="shared" si="9"/>
        <v>6.5833333333333321</v>
      </c>
    </row>
    <row r="22" spans="1:28" s="60" customFormat="1" ht="15.75" customHeight="1" x14ac:dyDescent="0.25">
      <c r="A22" s="57">
        <f t="shared" si="0"/>
        <v>43663</v>
      </c>
      <c r="B22" s="58" t="str">
        <f>Sheet1!H16&amp;" - "&amp;Sheet1!I16</f>
        <v>07.00 - 13.00</v>
      </c>
      <c r="C22" s="58" t="str">
        <f>IF(Sheet1!J16=0,"",Sheet1!J16)</f>
        <v>06.37</v>
      </c>
      <c r="D22" s="58"/>
      <c r="E22" s="58"/>
      <c r="F22" s="58" t="str">
        <f>IF(Sheet1!K16=0,"",Sheet1!K16)</f>
        <v>13.25</v>
      </c>
      <c r="G22" s="58"/>
      <c r="H22" s="58"/>
      <c r="I22" s="58"/>
      <c r="J22" s="58"/>
      <c r="K22" s="58" t="str">
        <f>IF(Sheet1!R16=0,"",Sheet1!R16)</f>
        <v>06.00</v>
      </c>
      <c r="L22" s="58" t="str">
        <f>IF(Sheet1!Z16=0,"",Sheet1!Z16)</f>
        <v>06.48</v>
      </c>
      <c r="M22" s="58"/>
      <c r="N22" s="59" t="str">
        <f>IF(REG!K22=0,"",REG!K22)</f>
        <v/>
      </c>
      <c r="P22" s="61">
        <f>DATE(RIGHT(Sheet1!F16,4),MID(Sheet1!F16,4,2),LEFT(Sheet1!F16,2))</f>
        <v>43663</v>
      </c>
      <c r="Q22" s="62">
        <f t="shared" si="6"/>
        <v>43663</v>
      </c>
      <c r="R22" s="60">
        <f>VALUE(Sheet1!L16)</f>
        <v>1</v>
      </c>
      <c r="S22" s="63" t="str">
        <f t="shared" si="1"/>
        <v>06</v>
      </c>
      <c r="T22" s="64" t="str">
        <f t="shared" si="2"/>
        <v>00</v>
      </c>
      <c r="U22" s="65">
        <f t="shared" si="7"/>
        <v>6</v>
      </c>
      <c r="V22" s="58">
        <f t="shared" si="7"/>
        <v>0</v>
      </c>
      <c r="W22" s="64">
        <f t="shared" si="3"/>
        <v>6</v>
      </c>
      <c r="X22" s="63" t="str">
        <f t="shared" si="4"/>
        <v>06</v>
      </c>
      <c r="Y22" s="66" t="str">
        <f t="shared" si="5"/>
        <v>48</v>
      </c>
      <c r="Z22" s="63">
        <f t="shared" si="8"/>
        <v>6</v>
      </c>
      <c r="AA22" s="58">
        <f t="shared" si="8"/>
        <v>48</v>
      </c>
      <c r="AB22" s="64">
        <f t="shared" si="9"/>
        <v>6.8</v>
      </c>
    </row>
    <row r="23" spans="1:28" s="60" customFormat="1" ht="15.75" customHeight="1" x14ac:dyDescent="0.25">
      <c r="A23" s="57">
        <f t="shared" si="0"/>
        <v>43664</v>
      </c>
      <c r="B23" s="58" t="str">
        <f>Sheet1!H17&amp;" - "&amp;Sheet1!I17</f>
        <v>07.00 - 13.00</v>
      </c>
      <c r="C23" s="58" t="str">
        <f>IF(Sheet1!J17=0,"",Sheet1!J17)</f>
        <v>06.37</v>
      </c>
      <c r="D23" s="58"/>
      <c r="E23" s="58"/>
      <c r="F23" s="58" t="str">
        <f>IF(Sheet1!K17=0,"",Sheet1!K17)</f>
        <v>13.34</v>
      </c>
      <c r="G23" s="58"/>
      <c r="H23" s="58"/>
      <c r="I23" s="58"/>
      <c r="J23" s="58"/>
      <c r="K23" s="58" t="str">
        <f>IF(Sheet1!R17=0,"",Sheet1!R17)</f>
        <v>06.00</v>
      </c>
      <c r="L23" s="58" t="str">
        <f>IF(Sheet1!Z17=0,"",Sheet1!Z17)</f>
        <v>06.56</v>
      </c>
      <c r="M23" s="58"/>
      <c r="N23" s="59" t="str">
        <f>IF(REG!K23=0,"",REG!K23)</f>
        <v/>
      </c>
      <c r="P23" s="61">
        <f>DATE(RIGHT(Sheet1!F17,4),MID(Sheet1!F17,4,2),LEFT(Sheet1!F17,2))</f>
        <v>43664</v>
      </c>
      <c r="Q23" s="62">
        <f t="shared" si="6"/>
        <v>43664</v>
      </c>
      <c r="R23" s="60">
        <f>VALUE(Sheet1!L17)</f>
        <v>1</v>
      </c>
      <c r="S23" s="63" t="str">
        <f t="shared" si="1"/>
        <v>06</v>
      </c>
      <c r="T23" s="64" t="str">
        <f t="shared" si="2"/>
        <v>00</v>
      </c>
      <c r="U23" s="65">
        <f t="shared" si="7"/>
        <v>6</v>
      </c>
      <c r="V23" s="58">
        <f t="shared" si="7"/>
        <v>0</v>
      </c>
      <c r="W23" s="64">
        <f t="shared" si="3"/>
        <v>6</v>
      </c>
      <c r="X23" s="63" t="str">
        <f t="shared" si="4"/>
        <v>06</v>
      </c>
      <c r="Y23" s="66" t="str">
        <f t="shared" si="5"/>
        <v>56</v>
      </c>
      <c r="Z23" s="63">
        <f t="shared" si="8"/>
        <v>6</v>
      </c>
      <c r="AA23" s="58">
        <f t="shared" si="8"/>
        <v>56</v>
      </c>
      <c r="AB23" s="64">
        <f t="shared" si="9"/>
        <v>6.9333333333333336</v>
      </c>
    </row>
    <row r="24" spans="1:28" s="60" customFormat="1" ht="15.75" customHeight="1" x14ac:dyDescent="0.25">
      <c r="A24" s="57">
        <f t="shared" si="0"/>
        <v>43665</v>
      </c>
      <c r="B24" s="58" t="str">
        <f>Sheet1!H18&amp;" - "&amp;Sheet1!I18</f>
        <v>07.00 - 11.00</v>
      </c>
      <c r="C24" s="58" t="str">
        <f>IF(Sheet1!J18=0,"",Sheet1!J18)</f>
        <v>06.41</v>
      </c>
      <c r="D24" s="58"/>
      <c r="E24" s="58"/>
      <c r="F24" s="58" t="str">
        <f>IF(Sheet1!K18=0,"",Sheet1!K18)</f>
        <v>11.04</v>
      </c>
      <c r="G24" s="58"/>
      <c r="H24" s="58"/>
      <c r="I24" s="58"/>
      <c r="J24" s="58"/>
      <c r="K24" s="58" t="str">
        <f>IF(Sheet1!R18=0,"",Sheet1!R18)</f>
        <v>05.00</v>
      </c>
      <c r="L24" s="58" t="str">
        <f>IF(Sheet1!Z18=0,"",Sheet1!Z18)</f>
        <v>03.53</v>
      </c>
      <c r="M24" s="58"/>
      <c r="N24" s="59" t="str">
        <f>IF(REG!K24=0,"",REG!K24)</f>
        <v/>
      </c>
      <c r="P24" s="61">
        <f>DATE(RIGHT(Sheet1!F18,4),MID(Sheet1!F18,4,2),LEFT(Sheet1!F18,2))</f>
        <v>43665</v>
      </c>
      <c r="Q24" s="62">
        <f t="shared" si="6"/>
        <v>43665</v>
      </c>
      <c r="R24" s="60">
        <f>VALUE(Sheet1!L18)</f>
        <v>1</v>
      </c>
      <c r="S24" s="63" t="str">
        <f t="shared" si="1"/>
        <v>05</v>
      </c>
      <c r="T24" s="64" t="str">
        <f t="shared" si="2"/>
        <v>00</v>
      </c>
      <c r="U24" s="65">
        <f t="shared" si="7"/>
        <v>5</v>
      </c>
      <c r="V24" s="58">
        <f t="shared" si="7"/>
        <v>0</v>
      </c>
      <c r="W24" s="64">
        <f t="shared" si="3"/>
        <v>5</v>
      </c>
      <c r="X24" s="63" t="str">
        <f t="shared" si="4"/>
        <v>03</v>
      </c>
      <c r="Y24" s="66" t="str">
        <f t="shared" si="5"/>
        <v>53</v>
      </c>
      <c r="Z24" s="63">
        <f t="shared" si="8"/>
        <v>3</v>
      </c>
      <c r="AA24" s="58">
        <f t="shared" si="8"/>
        <v>53</v>
      </c>
      <c r="AB24" s="64">
        <f t="shared" si="9"/>
        <v>3.8833333333333337</v>
      </c>
    </row>
    <row r="25" spans="1:28" s="60" customFormat="1" ht="15.75" customHeight="1" x14ac:dyDescent="0.25">
      <c r="A25" s="57">
        <f t="shared" si="0"/>
        <v>43666</v>
      </c>
      <c r="B25" s="58" t="str">
        <f>Sheet1!H19&amp;" - "&amp;Sheet1!I19</f>
        <v>07.00 - 12.00</v>
      </c>
      <c r="C25" s="58" t="str">
        <f>IF(Sheet1!J19=0,"",Sheet1!J19)</f>
        <v>06.27</v>
      </c>
      <c r="D25" s="58"/>
      <c r="E25" s="58"/>
      <c r="F25" s="58" t="str">
        <f>IF(Sheet1!K19=0,"",Sheet1!K19)</f>
        <v>13.32</v>
      </c>
      <c r="G25" s="58"/>
      <c r="H25" s="58"/>
      <c r="I25" s="58"/>
      <c r="J25" s="58"/>
      <c r="K25" s="58" t="str">
        <f>IF(Sheet1!R19=0,"",Sheet1!R19)</f>
        <v>04.00</v>
      </c>
      <c r="L25" s="58" t="str">
        <f>IF(Sheet1!Z19=0,"",Sheet1!Z19)</f>
        <v>04.32</v>
      </c>
      <c r="M25" s="58"/>
      <c r="N25" s="59" t="str">
        <f>IF(REG!K25=0,"",REG!K25)</f>
        <v/>
      </c>
      <c r="P25" s="61">
        <f>DATE(RIGHT(Sheet1!F19,4),MID(Sheet1!F19,4,2),LEFT(Sheet1!F19,2))</f>
        <v>43666</v>
      </c>
      <c r="Q25" s="62">
        <f t="shared" si="6"/>
        <v>43666</v>
      </c>
      <c r="R25" s="60">
        <f>VALUE(Sheet1!L19)</f>
        <v>1</v>
      </c>
      <c r="S25" s="63" t="str">
        <f t="shared" si="1"/>
        <v>04</v>
      </c>
      <c r="T25" s="64" t="str">
        <f t="shared" si="2"/>
        <v>00</v>
      </c>
      <c r="U25" s="65">
        <f t="shared" si="7"/>
        <v>4</v>
      </c>
      <c r="V25" s="58">
        <f t="shared" si="7"/>
        <v>0</v>
      </c>
      <c r="W25" s="64">
        <f t="shared" si="3"/>
        <v>4</v>
      </c>
      <c r="X25" s="63" t="str">
        <f t="shared" si="4"/>
        <v>04</v>
      </c>
      <c r="Y25" s="66" t="str">
        <f t="shared" si="5"/>
        <v>32</v>
      </c>
      <c r="Z25" s="63">
        <f t="shared" si="8"/>
        <v>4</v>
      </c>
      <c r="AA25" s="58">
        <f t="shared" si="8"/>
        <v>32</v>
      </c>
      <c r="AB25" s="64">
        <f t="shared" si="9"/>
        <v>4.5333333333333332</v>
      </c>
    </row>
    <row r="26" spans="1:28" s="60" customFormat="1" ht="15.75" customHeight="1" x14ac:dyDescent="0.25">
      <c r="A26" s="57">
        <f t="shared" si="0"/>
        <v>43668</v>
      </c>
      <c r="B26" s="58" t="str">
        <f>Sheet1!H20&amp;" - "&amp;Sheet1!I20</f>
        <v>07.00 - 13.00</v>
      </c>
      <c r="C26" s="58" t="str">
        <f>IF(Sheet1!J20=0,"",Sheet1!J20)</f>
        <v>06.41</v>
      </c>
      <c r="D26" s="58"/>
      <c r="E26" s="58"/>
      <c r="F26" s="58" t="str">
        <f>IF(Sheet1!K20=0,"",Sheet1!K20)</f>
        <v>13.48</v>
      </c>
      <c r="G26" s="58"/>
      <c r="H26" s="58"/>
      <c r="I26" s="58"/>
      <c r="J26" s="58"/>
      <c r="K26" s="58" t="str">
        <f>IF(Sheet1!R20=0,"",Sheet1!R20)</f>
        <v>06.00</v>
      </c>
      <c r="L26" s="58" t="str">
        <f>IF(Sheet1!Z20=0,"",Sheet1!Z20)</f>
        <v>07.06</v>
      </c>
      <c r="M26" s="58"/>
      <c r="N26" s="59" t="str">
        <f>IF(REG!K26=0,"",REG!K26)</f>
        <v/>
      </c>
      <c r="P26" s="61">
        <f>DATE(RIGHT(Sheet1!F20,4),MID(Sheet1!F20,4,2),LEFT(Sheet1!F20,2))</f>
        <v>43668</v>
      </c>
      <c r="Q26" s="62">
        <f t="shared" si="6"/>
        <v>43668</v>
      </c>
      <c r="R26" s="60">
        <f>VALUE(Sheet1!L20)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07</v>
      </c>
      <c r="Y26" s="66" t="str">
        <f t="shared" si="5"/>
        <v>06</v>
      </c>
      <c r="Z26" s="63">
        <f t="shared" si="8"/>
        <v>7</v>
      </c>
      <c r="AA26" s="58">
        <f t="shared" si="8"/>
        <v>6</v>
      </c>
      <c r="AB26" s="64">
        <f t="shared" si="9"/>
        <v>7.1</v>
      </c>
    </row>
    <row r="27" spans="1:28" s="60" customFormat="1" ht="15.75" customHeight="1" x14ac:dyDescent="0.25">
      <c r="A27" s="57">
        <f t="shared" si="0"/>
        <v>43669</v>
      </c>
      <c r="B27" s="58" t="str">
        <f>Sheet1!H21&amp;" - "&amp;Sheet1!I21</f>
        <v>07.00 - 13.00</v>
      </c>
      <c r="C27" s="58" t="str">
        <f>IF(Sheet1!J21=0,"",Sheet1!J21)</f>
        <v>06.43</v>
      </c>
      <c r="D27" s="58"/>
      <c r="E27" s="58"/>
      <c r="F27" s="58" t="str">
        <f>IF(Sheet1!K21=0,"",Sheet1!K21)</f>
        <v>13.53</v>
      </c>
      <c r="G27" s="58"/>
      <c r="H27" s="58"/>
      <c r="I27" s="58"/>
      <c r="J27" s="58"/>
      <c r="K27" s="58" t="str">
        <f>IF(Sheet1!R21=0,"",Sheet1!R21)</f>
        <v>06.00</v>
      </c>
      <c r="L27" s="58" t="str">
        <f>IF(Sheet1!Z21=0,"",Sheet1!Z21)</f>
        <v>07.10</v>
      </c>
      <c r="M27" s="58"/>
      <c r="N27" s="59" t="str">
        <f>IF(REG!K27=0,"",REG!K27)</f>
        <v/>
      </c>
      <c r="P27" s="61">
        <f>DATE(RIGHT(Sheet1!F21,4),MID(Sheet1!F21,4,2),LEFT(Sheet1!F21,2))</f>
        <v>43669</v>
      </c>
      <c r="Q27" s="62">
        <f t="shared" si="6"/>
        <v>43669</v>
      </c>
      <c r="R27" s="60">
        <f>VALUE(Sheet1!L21)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07</v>
      </c>
      <c r="Y27" s="66" t="str">
        <f t="shared" si="5"/>
        <v>10</v>
      </c>
      <c r="Z27" s="63">
        <f t="shared" si="8"/>
        <v>7</v>
      </c>
      <c r="AA27" s="58">
        <f t="shared" si="8"/>
        <v>10</v>
      </c>
      <c r="AB27" s="64">
        <f t="shared" si="9"/>
        <v>7.1666666666666661</v>
      </c>
    </row>
    <row r="28" spans="1:28" s="60" customFormat="1" ht="15.75" customHeight="1" x14ac:dyDescent="0.25">
      <c r="A28" s="57">
        <f t="shared" si="0"/>
        <v>43670</v>
      </c>
      <c r="B28" s="58" t="str">
        <f>Sheet1!H22&amp;" - "&amp;Sheet1!I22</f>
        <v>07.00 - 13.00</v>
      </c>
      <c r="C28" s="58" t="str">
        <f>IF(Sheet1!J22=0,"",Sheet1!J22)</f>
        <v>06.46</v>
      </c>
      <c r="D28" s="58"/>
      <c r="E28" s="58"/>
      <c r="F28" s="58" t="str">
        <f>IF(Sheet1!K22=0,"",Sheet1!K22)</f>
        <v>13.38</v>
      </c>
      <c r="G28" s="58"/>
      <c r="H28" s="58"/>
      <c r="I28" s="58"/>
      <c r="J28" s="58"/>
      <c r="K28" s="58" t="str">
        <f>IF(Sheet1!R22=0,"",Sheet1!R22)</f>
        <v>06.00</v>
      </c>
      <c r="L28" s="58" t="str">
        <f>IF(Sheet1!Z22=0,"",Sheet1!Z22)</f>
        <v>06.52</v>
      </c>
      <c r="M28" s="58"/>
      <c r="N28" s="59" t="str">
        <f>IF(REG!K28=0,"",REG!K28)</f>
        <v/>
      </c>
      <c r="P28" s="61">
        <f>DATE(RIGHT(Sheet1!F22,4),MID(Sheet1!F22,4,2),LEFT(Sheet1!F22,2))</f>
        <v>43670</v>
      </c>
      <c r="Q28" s="62">
        <f t="shared" si="6"/>
        <v>43670</v>
      </c>
      <c r="R28" s="60">
        <f>VALUE(Sheet1!L22)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06</v>
      </c>
      <c r="Y28" s="66" t="str">
        <f t="shared" si="5"/>
        <v>52</v>
      </c>
      <c r="Z28" s="63">
        <f t="shared" si="8"/>
        <v>6</v>
      </c>
      <c r="AA28" s="58">
        <f t="shared" si="8"/>
        <v>52</v>
      </c>
      <c r="AB28" s="64">
        <f t="shared" si="9"/>
        <v>6.8666666666666671</v>
      </c>
    </row>
    <row r="29" spans="1:28" s="60" customFormat="1" ht="15.75" customHeight="1" x14ac:dyDescent="0.25">
      <c r="A29" s="57">
        <f t="shared" si="0"/>
        <v>43671</v>
      </c>
      <c r="B29" s="58" t="str">
        <f>Sheet1!H23&amp;" - "&amp;Sheet1!I23</f>
        <v>07.00 - 13.00</v>
      </c>
      <c r="C29" s="58" t="str">
        <f>IF(Sheet1!J23=0,"",Sheet1!J23)</f>
        <v>06.36</v>
      </c>
      <c r="D29" s="58"/>
      <c r="E29" s="58"/>
      <c r="F29" s="58" t="str">
        <f>IF(Sheet1!K23=0,"",Sheet1!K23)</f>
        <v>13.32</v>
      </c>
      <c r="G29" s="58"/>
      <c r="H29" s="58"/>
      <c r="I29" s="58"/>
      <c r="J29" s="58"/>
      <c r="K29" s="58" t="str">
        <f>IF(Sheet1!R23=0,"",Sheet1!R23)</f>
        <v>06.00</v>
      </c>
      <c r="L29" s="58" t="str">
        <f>IF(Sheet1!Z23=0,"",Sheet1!Z23)</f>
        <v>06.55</v>
      </c>
      <c r="M29" s="58"/>
      <c r="N29" s="59" t="str">
        <f>IF(REG!K29=0,"",REG!K29)</f>
        <v/>
      </c>
      <c r="P29" s="61">
        <f>DATE(RIGHT(Sheet1!F23,4),MID(Sheet1!F23,4,2),LEFT(Sheet1!F23,2))</f>
        <v>43671</v>
      </c>
      <c r="Q29" s="62">
        <f t="shared" si="6"/>
        <v>43671</v>
      </c>
      <c r="R29" s="60">
        <f>VALUE(Sheet1!L23)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06</v>
      </c>
      <c r="Y29" s="66" t="str">
        <f t="shared" si="5"/>
        <v>55</v>
      </c>
      <c r="Z29" s="63">
        <f t="shared" si="8"/>
        <v>6</v>
      </c>
      <c r="AA29" s="58">
        <f t="shared" si="8"/>
        <v>55</v>
      </c>
      <c r="AB29" s="64">
        <f t="shared" si="9"/>
        <v>6.9166666666666679</v>
      </c>
    </row>
    <row r="30" spans="1:28" s="60" customFormat="1" ht="15.75" customHeight="1" x14ac:dyDescent="0.25">
      <c r="A30" s="57">
        <f t="shared" si="0"/>
        <v>43672</v>
      </c>
      <c r="B30" s="58" t="str">
        <f>Sheet1!H24&amp;" - "&amp;Sheet1!I24</f>
        <v>07.00 - 11.00</v>
      </c>
      <c r="C30" s="58" t="str">
        <f>IF(Sheet1!J24=0,"",Sheet1!J24)</f>
        <v>06.43</v>
      </c>
      <c r="D30" s="58"/>
      <c r="E30" s="58"/>
      <c r="F30" s="58" t="str">
        <f>IF(Sheet1!K24=0,"",Sheet1!K24)</f>
        <v>11.04</v>
      </c>
      <c r="G30" s="58"/>
      <c r="H30" s="58"/>
      <c r="I30" s="58"/>
      <c r="J30" s="58"/>
      <c r="K30" s="58" t="str">
        <f>IF(Sheet1!R24=0,"",Sheet1!R24)</f>
        <v>04.00</v>
      </c>
      <c r="L30" s="58" t="str">
        <f>IF(Sheet1!Z24=0,"",Sheet1!Z24)</f>
        <v>04.20</v>
      </c>
      <c r="M30" s="58"/>
      <c r="N30" s="59" t="str">
        <f>IF(REG!K30=0,"",REG!K30)</f>
        <v/>
      </c>
      <c r="P30" s="61">
        <f>DATE(RIGHT(Sheet1!F24,4),MID(Sheet1!F24,4,2),LEFT(Sheet1!F24,2))</f>
        <v>43672</v>
      </c>
      <c r="Q30" s="62">
        <f t="shared" si="6"/>
        <v>43672</v>
      </c>
      <c r="R30" s="60">
        <f>VALUE(Sheet1!L24)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04</v>
      </c>
      <c r="Y30" s="66" t="str">
        <f t="shared" si="5"/>
        <v>20</v>
      </c>
      <c r="Z30" s="63">
        <f t="shared" si="8"/>
        <v>4</v>
      </c>
      <c r="AA30" s="58">
        <f t="shared" si="8"/>
        <v>20</v>
      </c>
      <c r="AB30" s="64">
        <f t="shared" si="9"/>
        <v>4.333333333333333</v>
      </c>
    </row>
    <row r="31" spans="1:28" s="60" customFormat="1" ht="15.75" customHeight="1" x14ac:dyDescent="0.25">
      <c r="A31" s="57">
        <f t="shared" si="0"/>
        <v>43673</v>
      </c>
      <c r="B31" s="58" t="str">
        <f>Sheet1!H25&amp;" - "&amp;Sheet1!I25</f>
        <v>07.00 - 12.00</v>
      </c>
      <c r="C31" s="58" t="str">
        <f>IF(Sheet1!J25=0,"",Sheet1!J25)</f>
        <v>06.33</v>
      </c>
      <c r="D31" s="58"/>
      <c r="E31" s="58"/>
      <c r="F31" s="58" t="str">
        <f>IF(Sheet1!K25=0,"",Sheet1!K25)</f>
        <v>13.41</v>
      </c>
      <c r="G31" s="58"/>
      <c r="H31" s="58"/>
      <c r="I31" s="58"/>
      <c r="J31" s="58"/>
      <c r="K31" s="58" t="str">
        <f>IF(Sheet1!R25=0,"",Sheet1!R25)</f>
        <v>05.00</v>
      </c>
      <c r="L31" s="58" t="str">
        <f>IF(Sheet1!Z25=0,"",Sheet1!Z25)</f>
        <v>05.23</v>
      </c>
      <c r="M31" s="58"/>
      <c r="N31" s="59" t="str">
        <f>IF(REG!K31=0,"",REG!K31)</f>
        <v/>
      </c>
      <c r="P31" s="61">
        <f>DATE(RIGHT(Sheet1!F25,4),MID(Sheet1!F25,4,2),LEFT(Sheet1!F25,2))</f>
        <v>43673</v>
      </c>
      <c r="Q31" s="62">
        <f t="shared" si="6"/>
        <v>43673</v>
      </c>
      <c r="R31" s="60">
        <f>VALUE(Sheet1!L25)</f>
        <v>1</v>
      </c>
      <c r="S31" s="63" t="str">
        <f t="shared" si="1"/>
        <v>05</v>
      </c>
      <c r="T31" s="64" t="str">
        <f t="shared" si="2"/>
        <v>00</v>
      </c>
      <c r="U31" s="65">
        <f t="shared" si="7"/>
        <v>5</v>
      </c>
      <c r="V31" s="58">
        <f t="shared" si="7"/>
        <v>0</v>
      </c>
      <c r="W31" s="64">
        <f t="shared" si="3"/>
        <v>5</v>
      </c>
      <c r="X31" s="63" t="str">
        <f t="shared" si="4"/>
        <v>05</v>
      </c>
      <c r="Y31" s="66" t="str">
        <f t="shared" si="5"/>
        <v>23</v>
      </c>
      <c r="Z31" s="63">
        <f t="shared" si="8"/>
        <v>5</v>
      </c>
      <c r="AA31" s="58">
        <f t="shared" si="8"/>
        <v>23</v>
      </c>
      <c r="AB31" s="64">
        <f t="shared" si="9"/>
        <v>5.3833333333333337</v>
      </c>
    </row>
    <row r="32" spans="1:28" s="60" customFormat="1" ht="15.75" customHeight="1" x14ac:dyDescent="0.25">
      <c r="A32" s="57">
        <f t="shared" si="0"/>
        <v>43675</v>
      </c>
      <c r="B32" s="58" t="str">
        <f>Sheet1!H26&amp;" - "&amp;Sheet1!I26</f>
        <v>07.00 - 13.00</v>
      </c>
      <c r="C32" s="58" t="str">
        <f>IF(Sheet1!J26=0,"",Sheet1!J26)</f>
        <v>06.42</v>
      </c>
      <c r="D32" s="58"/>
      <c r="E32" s="58"/>
      <c r="F32" s="58" t="str">
        <f>IF(Sheet1!K26=0,"",Sheet1!K26)</f>
        <v>13.41</v>
      </c>
      <c r="G32" s="58"/>
      <c r="H32" s="58"/>
      <c r="I32" s="58"/>
      <c r="J32" s="58"/>
      <c r="K32" s="58" t="str">
        <f>IF(Sheet1!R26=0,"",Sheet1!R26)</f>
        <v>06.00</v>
      </c>
      <c r="L32" s="58" t="str">
        <f>IF(Sheet1!Z26=0,"",Sheet1!Z26)</f>
        <v>06.58</v>
      </c>
      <c r="M32" s="58"/>
      <c r="N32" s="59" t="str">
        <f>IF(REG!K32=0,"",REG!K32)</f>
        <v/>
      </c>
      <c r="P32" s="61">
        <f>DATE(RIGHT(Sheet1!F26,4),MID(Sheet1!F26,4,2),LEFT(Sheet1!F26,2))</f>
        <v>43675</v>
      </c>
      <c r="Q32" s="62">
        <f t="shared" si="6"/>
        <v>43675</v>
      </c>
      <c r="R32" s="60">
        <f>VALUE(Sheet1!L26)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06</v>
      </c>
      <c r="Y32" s="66" t="str">
        <f t="shared" si="5"/>
        <v>58</v>
      </c>
      <c r="Z32" s="63">
        <f t="shared" si="8"/>
        <v>6</v>
      </c>
      <c r="AA32" s="58">
        <f t="shared" si="8"/>
        <v>58</v>
      </c>
      <c r="AB32" s="64">
        <f t="shared" si="9"/>
        <v>6.9666666666666668</v>
      </c>
    </row>
    <row r="33" spans="1:28" s="60" customFormat="1" ht="15.75" customHeight="1" x14ac:dyDescent="0.25">
      <c r="A33" s="57">
        <f t="shared" si="0"/>
        <v>43676</v>
      </c>
      <c r="B33" s="58" t="str">
        <f>Sheet1!H27&amp;" - "&amp;Sheet1!I27</f>
        <v>07.00 - 13.00</v>
      </c>
      <c r="C33" s="58" t="str">
        <f>IF(Sheet1!J27=0,"",Sheet1!J27)</f>
        <v>06.46</v>
      </c>
      <c r="D33" s="58"/>
      <c r="E33" s="58"/>
      <c r="F33" s="58" t="str">
        <f>IF(Sheet1!K27=0,"",Sheet1!K27)</f>
        <v>13.30</v>
      </c>
      <c r="G33" s="58"/>
      <c r="H33" s="58"/>
      <c r="I33" s="58"/>
      <c r="J33" s="58"/>
      <c r="K33" s="58" t="str">
        <f>IF(Sheet1!R27=0,"",Sheet1!R27)</f>
        <v>06.00</v>
      </c>
      <c r="L33" s="58" t="str">
        <f>IF(Sheet1!Z27=0,"",Sheet1!Z27)</f>
        <v>06.43</v>
      </c>
      <c r="M33" s="58"/>
      <c r="N33" s="59" t="str">
        <f>IF(REG!K33=0,"",REG!K33)</f>
        <v/>
      </c>
      <c r="P33" s="61">
        <f>DATE(RIGHT(Sheet1!F27,4),MID(Sheet1!F27,4,2),LEFT(Sheet1!F27,2))</f>
        <v>43676</v>
      </c>
      <c r="Q33" s="62">
        <f t="shared" si="6"/>
        <v>43676</v>
      </c>
      <c r="R33" s="60">
        <f>VALUE(Sheet1!L27)</f>
        <v>1</v>
      </c>
      <c r="S33" s="63" t="str">
        <f t="shared" si="1"/>
        <v>06</v>
      </c>
      <c r="T33" s="64" t="str">
        <f t="shared" si="2"/>
        <v>00</v>
      </c>
      <c r="U33" s="65">
        <f t="shared" si="7"/>
        <v>6</v>
      </c>
      <c r="V33" s="58">
        <f t="shared" si="7"/>
        <v>0</v>
      </c>
      <c r="W33" s="64">
        <f t="shared" si="3"/>
        <v>6</v>
      </c>
      <c r="X33" s="63" t="str">
        <f t="shared" si="4"/>
        <v>06</v>
      </c>
      <c r="Y33" s="66" t="str">
        <f t="shared" si="5"/>
        <v>43</v>
      </c>
      <c r="Z33" s="63">
        <f t="shared" si="8"/>
        <v>6</v>
      </c>
      <c r="AA33" s="58">
        <f t="shared" si="8"/>
        <v>43</v>
      </c>
      <c r="AB33" s="64">
        <f t="shared" si="9"/>
        <v>6.7166666666666668</v>
      </c>
    </row>
    <row r="34" spans="1:28" s="60" customFormat="1" ht="15.75" customHeight="1" thickBot="1" x14ac:dyDescent="0.3">
      <c r="A34" s="57">
        <f>IFERROR(Q34,"")</f>
        <v>43677</v>
      </c>
      <c r="B34" s="58" t="str">
        <f>Sheet1!H28&amp;" - "&amp;Sheet1!I28</f>
        <v>07.00 - 13.00</v>
      </c>
      <c r="C34" s="58" t="str">
        <f>IF(Sheet1!J28=0,"",Sheet1!J28)</f>
        <v>06.39</v>
      </c>
      <c r="D34" s="58"/>
      <c r="E34" s="58"/>
      <c r="F34" s="58" t="str">
        <f>IF(Sheet1!K28=0,"",Sheet1!K28)</f>
        <v>13.29</v>
      </c>
      <c r="G34" s="58"/>
      <c r="H34" s="58"/>
      <c r="I34" s="58"/>
      <c r="J34" s="58"/>
      <c r="K34" s="58" t="str">
        <f>IF(Sheet1!R28=0,"",Sheet1!R28)</f>
        <v>06.00</v>
      </c>
      <c r="L34" s="58" t="str">
        <f>IF(Sheet1!Z28=0,"",Sheet1!Z28)</f>
        <v>06.50</v>
      </c>
      <c r="M34" s="58"/>
      <c r="N34" s="59" t="str">
        <f>IF(REG!K34=0,"",REG!K34)</f>
        <v/>
      </c>
      <c r="P34" s="61">
        <f>DATE(RIGHT(Sheet1!F28,4),MID(Sheet1!F28,4,2),LEFT(Sheet1!F28,2))</f>
        <v>43677</v>
      </c>
      <c r="Q34" s="62">
        <f t="shared" si="6"/>
        <v>43677</v>
      </c>
      <c r="R34" s="60">
        <f>VALUE(Sheet1!L28)</f>
        <v>1</v>
      </c>
      <c r="S34" s="67" t="str">
        <f t="shared" si="1"/>
        <v>06</v>
      </c>
      <c r="T34" s="68" t="str">
        <f t="shared" si="2"/>
        <v>00</v>
      </c>
      <c r="U34" s="69">
        <f t="shared" si="7"/>
        <v>6</v>
      </c>
      <c r="V34" s="70">
        <f t="shared" si="7"/>
        <v>0</v>
      </c>
      <c r="W34" s="64">
        <f t="shared" si="3"/>
        <v>6</v>
      </c>
      <c r="X34" s="71" t="str">
        <f t="shared" si="4"/>
        <v>06</v>
      </c>
      <c r="Y34" s="72" t="str">
        <f t="shared" si="5"/>
        <v>50</v>
      </c>
      <c r="Z34" s="71">
        <f t="shared" si="8"/>
        <v>6</v>
      </c>
      <c r="AA34" s="70">
        <f t="shared" si="8"/>
        <v>50</v>
      </c>
      <c r="AB34" s="64">
        <f t="shared" si="9"/>
        <v>6.833333333333333</v>
      </c>
    </row>
    <row r="35" spans="1:28" ht="26.25" customHeight="1" thickBot="1" x14ac:dyDescent="0.3">
      <c r="A35" s="73" t="str">
        <f>"Total Hari : "&amp;R35</f>
        <v>Total Hari : 27</v>
      </c>
      <c r="B35" s="74"/>
      <c r="C35" s="74"/>
      <c r="D35" s="74"/>
      <c r="E35" s="74"/>
      <c r="F35" s="74"/>
      <c r="G35" s="74"/>
      <c r="H35" s="75" t="s">
        <v>29</v>
      </c>
      <c r="I35" s="75" t="s">
        <v>29</v>
      </c>
      <c r="J35" s="75" t="s">
        <v>29</v>
      </c>
      <c r="K35" s="53" t="str">
        <f>S36&amp;":"&amp;V36</f>
        <v>78:0</v>
      </c>
      <c r="L35" s="53" t="str">
        <f>TEXT(X36,0)&amp;":"&amp;TEXT(AA36,0)</f>
        <v>94:2</v>
      </c>
      <c r="M35" s="53"/>
      <c r="N35" s="74"/>
      <c r="R35" s="49">
        <f>SUM(R8:R34)</f>
        <v>27</v>
      </c>
      <c r="S35" s="76">
        <f>SUM(U8:U33)</f>
        <v>78</v>
      </c>
      <c r="T35" s="77">
        <f>SUM(V8:V33)</f>
        <v>0</v>
      </c>
      <c r="U35" s="78" t="str">
        <f>LEFT(T35,2)&amp;0</f>
        <v>00</v>
      </c>
      <c r="V35" s="79" t="str">
        <f>RIGHT(T35,1)</f>
        <v>0</v>
      </c>
      <c r="W35" s="80">
        <f>SUM(W8:W34)</f>
        <v>84</v>
      </c>
      <c r="X35" s="76">
        <f>SUM(Z8:Z34)</f>
        <v>84</v>
      </c>
      <c r="Y35" s="81">
        <f>SUM(AA8:AA34)</f>
        <v>592</v>
      </c>
      <c r="Z35" s="82" t="str">
        <f>LEFT(Y35,2)&amp;0</f>
        <v>590</v>
      </c>
      <c r="AA35" s="79" t="str">
        <f>RIGHT(Y35,1)</f>
        <v>2</v>
      </c>
      <c r="AB35" s="83">
        <f>SUM(AB8:AB34)</f>
        <v>93.86666666666666</v>
      </c>
    </row>
    <row r="36" spans="1:28" ht="16.5" thickBot="1" x14ac:dyDescent="0.3">
      <c r="Q36" s="84">
        <f>IFERROR(IFERROR(Q34,Q33),Q32)</f>
        <v>43677</v>
      </c>
      <c r="S36" s="117">
        <f>SUM(LEFT(S35,3),U36)</f>
        <v>78</v>
      </c>
      <c r="T36" s="118"/>
      <c r="U36" s="85">
        <f>U35/60</f>
        <v>0</v>
      </c>
      <c r="V36" s="50" t="str">
        <f>V35</f>
        <v>0</v>
      </c>
      <c r="W36" s="86"/>
      <c r="X36" s="119">
        <f>SUM(LEFT(X35,3),Z36)</f>
        <v>93.833333333333329</v>
      </c>
      <c r="Y36" s="120"/>
      <c r="Z36" s="85">
        <f>Z35/60</f>
        <v>9.8333333333333339</v>
      </c>
      <c r="AA36" s="50" t="str">
        <f>AA35</f>
        <v>2</v>
      </c>
      <c r="AB36" s="87">
        <f>X36</f>
        <v>93.833333333333329</v>
      </c>
    </row>
    <row r="37" spans="1:28" ht="15.75" thickTop="1" x14ac:dyDescent="0.25">
      <c r="A37" s="49" t="s">
        <v>22</v>
      </c>
    </row>
    <row r="38" spans="1:28" x14ac:dyDescent="0.25">
      <c r="A38" s="51" t="s">
        <v>30</v>
      </c>
      <c r="C38" s="51" t="s">
        <v>33</v>
      </c>
      <c r="D38" s="51"/>
      <c r="E38" s="51"/>
    </row>
    <row r="39" spans="1:28" x14ac:dyDescent="0.25">
      <c r="A39" s="51" t="s">
        <v>31</v>
      </c>
      <c r="C39" s="51" t="s">
        <v>34</v>
      </c>
      <c r="D39" s="51"/>
      <c r="E39" s="51"/>
    </row>
    <row r="40" spans="1:28" x14ac:dyDescent="0.25">
      <c r="A40" s="51" t="s">
        <v>32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31 Juli 2019</v>
      </c>
      <c r="L43" s="89"/>
      <c r="M43" s="89"/>
    </row>
    <row r="44" spans="1:28" ht="15.75" x14ac:dyDescent="0.25">
      <c r="A44" s="88"/>
      <c r="B44" s="88" t="s">
        <v>37</v>
      </c>
      <c r="C44" s="88"/>
      <c r="D44" s="88"/>
      <c r="E44" s="88"/>
      <c r="F44" s="88"/>
      <c r="G44" s="88"/>
      <c r="H44" s="88"/>
      <c r="I44" s="88"/>
      <c r="J44" s="88"/>
      <c r="K44" s="88" t="s">
        <v>40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38</v>
      </c>
      <c r="C49" s="88"/>
      <c r="D49" s="88"/>
      <c r="E49" s="88"/>
      <c r="F49" s="88"/>
      <c r="G49" s="88"/>
      <c r="H49" s="88"/>
      <c r="I49" s="88"/>
      <c r="J49" s="88"/>
      <c r="K49" s="90" t="s">
        <v>41</v>
      </c>
      <c r="L49" s="89"/>
      <c r="M49" s="89"/>
    </row>
    <row r="50" spans="1:13" ht="15.75" x14ac:dyDescent="0.25">
      <c r="A50" s="88"/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8" t="s">
        <v>42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2019-10-03T09:01:15Z</cp:lastPrinted>
  <dcterms:created xsi:type="dcterms:W3CDTF">2016-12-02T09:51:38Z</dcterms:created>
  <dcterms:modified xsi:type="dcterms:W3CDTF">2019-10-03T09:01:17Z</dcterms:modified>
</cp:coreProperties>
</file>