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"/>
    </mc:Choice>
  </mc:AlternateContent>
  <xr:revisionPtr revIDLastSave="0" documentId="13_ncr:1_{4B6748BC-FC2D-47C6-8B1D-74A804D2FBD6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7" i="1" l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M46" i="2" l="1"/>
  <c r="Q46" i="2"/>
  <c r="P46" i="2"/>
  <c r="O46" i="2"/>
  <c r="K28" i="1" l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M33" i="2" l="1"/>
  <c r="M34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8" i="2"/>
  <c r="K3" i="1"/>
  <c r="D9" i="2" s="1"/>
  <c r="K4" i="1"/>
  <c r="D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I8" i="2" s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I9" i="2" s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I10" i="2" s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I11" i="2" s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I12" i="2" s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I13" i="2" s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I14" i="2" s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I15" i="2" s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I16" i="2" s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I17" i="2" s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I18" i="2" s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I19" i="2" s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I20" i="2" s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I21" i="2" s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I22" i="2" s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I23" i="2" s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I24" i="2" s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I25" i="2" s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I26" i="2" s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I27" i="2" s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I28" i="2" s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I29" i="2" s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I30" i="2" s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I31" i="2" s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I32" i="2" s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I33" i="2"/>
  <c r="B28" i="1"/>
  <c r="C28" i="1"/>
  <c r="D28" i="1"/>
  <c r="E28" i="1"/>
  <c r="I34" i="2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L31" i="4" l="1"/>
  <c r="N34" i="2"/>
  <c r="N40" i="2" s="1"/>
  <c r="N41" i="2" l="1"/>
  <c r="M41" i="2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S41" i="2" l="1"/>
  <c r="P41" i="2"/>
  <c r="O41" i="2"/>
  <c r="M31" i="1"/>
  <c r="L62" i="1" s="1"/>
  <c r="L31" i="1" s="1"/>
  <c r="U41" i="2" l="1"/>
  <c r="X41" i="2"/>
  <c r="T41" i="2"/>
  <c r="W41" i="2"/>
  <c r="V41" i="2"/>
  <c r="B5" i="2"/>
  <c r="Y41" i="2" l="1"/>
  <c r="I43" i="2" s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O2" i="2" l="1"/>
  <c r="AA35" i="3"/>
  <c r="AA36" i="3" s="1"/>
  <c r="X36" i="3"/>
  <c r="V35" i="3"/>
  <c r="V36" i="3" s="1"/>
  <c r="K35" i="3" s="1"/>
  <c r="T34" i="2"/>
  <c r="N42" i="2" l="1"/>
  <c r="S42" i="2" s="1"/>
  <c r="L35" i="3"/>
  <c r="AB36" i="3"/>
  <c r="A34" i="2"/>
  <c r="L34" i="2" s="1"/>
  <c r="AD28" i="4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M42" i="2" l="1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M2" i="2"/>
  <c r="B2" i="2" s="1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J31" i="2" l="1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Y36" i="2" l="1"/>
  <c r="J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<sst xmlns="http://schemas.openxmlformats.org/spreadsheetml/2006/main" count="822" uniqueCount="141">
  <si>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</si>
  <si>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</si>
  <si>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</si>
  <si>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</si>
  <si>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</si>
  <si>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</si>
  <si>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</si>
  <si>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</si>
  <si>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</si>
  <si>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</si>
  <si>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</si>
  <si>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</si>
  <si>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</si>
  <si>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</si>
  <si>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</si>
  <si>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</si>
  <si>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</si>
  <si>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</si>
  <si>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</si>
  <si>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</si>
  <si>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</si>
  <si>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</si>
  <si>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</si>
  <si>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</si>
  <si>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</si>
  <si>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</si>
  <si>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</si>
  <si>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</si>
  <si>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</si>
  <si>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</si>
  <si>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</si>
  <si>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</si>
  <si>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</si>
  <si>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</si>
  <si>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</si>
  <si>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</si>
  <si>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</si>
  <si>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</si>
  <si>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</si>
  <si>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</si>
  <si>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</si>
  <si>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</si>
  <si>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</si>
  <si>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</si>
  <si>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</si>
  <si>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</si>
  <si>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</si>
  <si>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</si>
  <si>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</si>
  <si>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</si>
  <si>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</si>
  <si>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</si>
  <si>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</si>
  <si>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</si>
  <si>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</si>
  <si>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</si>
  <si>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</si>
  <si>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</si>
  <si>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</si>
  <si>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</si>
  <si>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</si>
  <si>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</si>
  <si>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</si>
  <si>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</si>
  <si>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</si>
  <si>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</si>
  <si>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</si>
  <si>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</si>
  <si>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</si>
  <si>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</si>
  <si>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</si>
  <si>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</si>
  <si>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</si>
  <si>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</si>
  <si>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</si>
  <si>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</si>
  <si>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</si>
  <si>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</si>
  <si>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</si>
  <si>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</si>
  <si>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</si>
  <si>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</si>
  <si>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13:00</t>
  </si>
  <si>
    <t>06:46</t>
  </si>
  <si>
    <t>1</t>
  </si>
  <si>
    <t>True</t>
  </si>
  <si>
    <t>06:56</t>
  </si>
  <si>
    <t>07:56</t>
  </si>
  <si>
    <t>06:17</t>
  </si>
  <si>
    <t>07:12</t>
  </si>
  <si>
    <t>07:05</t>
  </si>
  <si>
    <t>11:00</t>
  </si>
  <si>
    <t>04:00</t>
  </si>
  <si>
    <t>04:32</t>
  </si>
  <si>
    <t>12:00</t>
  </si>
  <si>
    <t>05:00</t>
  </si>
  <si>
    <t>05:40</t>
  </si>
  <si>
    <t>07:06</t>
  </si>
  <si>
    <t>07:14</t>
  </si>
  <si>
    <t>07:38</t>
  </si>
  <si>
    <t>06:39</t>
  </si>
  <si>
    <t>04:20</t>
  </si>
  <si>
    <t>06:45</t>
  </si>
  <si>
    <t>05:14</t>
  </si>
  <si>
    <t>04:13</t>
  </si>
  <si>
    <t>06:43</t>
  </si>
  <si>
    <t>06:01</t>
  </si>
  <si>
    <t>06:33</t>
  </si>
  <si>
    <t>09:22</t>
  </si>
  <si>
    <t>07:19</t>
  </si>
  <si>
    <t>04:27</t>
  </si>
  <si>
    <t>PULANG</t>
  </si>
  <si>
    <t>MASUK</t>
  </si>
  <si>
    <t>2356764667220003</t>
  </si>
  <si>
    <t>01/08/2019</t>
  </si>
  <si>
    <t>02/08/2019</t>
  </si>
  <si>
    <t>03/08/2019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</si>
  <si>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</si>
  <si>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</si>
  <si>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</si>
  <si>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</si>
  <si>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</si>
  <si>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</si>
  <si>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</si>
  <si>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</si>
  <si>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</si>
  <si>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</si>
  <si>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</si>
  <si>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</si>
  <si>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</si>
  <si>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</si>
  <si>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</si>
  <si>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</si>
  <si>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</si>
  <si>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</si>
  <si>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</si>
  <si>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</si>
  <si>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</si>
  <si>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</si>
  <si>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RUMUS LIBUR NASIONAL</t>
  </si>
  <si>
    <t>CHUSNI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</si>
</sst>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7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166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25" fillId="0" borderId="0" xfId="3" applyFont="1" applyFill="1"/>
    <xf numFmtId="0" fontId="25" fillId="0" borderId="0" xfId="3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" fillId="0" borderId="0" xfId="3" applyFont="1" applyFill="1"/>
    <xf numFmtId="0" fontId="25" fillId="0" borderId="0" xfId="3" applyFont="1" applyFill="1" applyProtection="1"/>
    <xf numFmtId="0" fontId="25" fillId="0" borderId="0" xfId="3" applyFill="1" applyProtection="1"/>
    <xf numFmtId="0" fontId="1" fillId="0" borderId="0" xfId="3" applyFont="1" applyFill="1" applyProtection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E62"/>
  <sheetViews>
    <sheetView zoomScale="85" zoomScaleNormal="85" workbookViewId="0">
      <selection activeCell="AG1" sqref="AG1:XFD1048576"/>
    </sheetView>
  </sheetViews>
  <sheetFormatPr defaultColWidth="0" defaultRowHeight="15.75" zeroHeight="1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32" width="9.140625" style="44" customWidth="1"/>
    <col min="33" max="16384" width="9.140625" style="44" hidden="1"/>
  </cols>
  <sheetData>
    <row r="1" spans="1:31" ht="15" x14ac:dyDescent="0.25">
      <c r="A1" s="125" t="s">
        <v>54</v>
      </c>
      <c r="B1" s="125" t="s">
        <v>55</v>
      </c>
      <c r="C1" s="125" t="s">
        <v>52</v>
      </c>
      <c r="D1" s="125" t="s">
        <v>56</v>
      </c>
      <c r="E1" s="125" t="s">
        <v>53</v>
      </c>
      <c r="F1" s="125" t="s">
        <v>57</v>
      </c>
      <c r="G1" s="125" t="s">
        <v>58</v>
      </c>
      <c r="H1" s="125" t="s">
        <v>59</v>
      </c>
      <c r="I1" s="125" t="s">
        <v>60</v>
      </c>
      <c r="J1" s="125" t="s">
        <v>61</v>
      </c>
      <c r="K1" s="125" t="s">
        <v>62</v>
      </c>
      <c r="L1" s="125" t="s">
        <v>0</v>
      </c>
      <c r="M1" s="125" t="s">
        <v>63</v>
      </c>
      <c r="N1" s="125" t="s">
        <v>64</v>
      </c>
      <c r="O1" s="125" t="s">
        <v>65</v>
      </c>
      <c r="P1" s="125" t="s">
        <v>66</v>
      </c>
      <c r="Q1" s="125" t="s">
        <v>67</v>
      </c>
      <c r="R1" s="125" t="s">
        <v>68</v>
      </c>
      <c r="S1" s="125" t="s">
        <v>69</v>
      </c>
      <c r="T1" s="125" t="s">
        <v>70</v>
      </c>
      <c r="U1" s="125" t="s">
        <v>71</v>
      </c>
      <c r="V1" s="125" t="s">
        <v>72</v>
      </c>
      <c r="W1" s="125" t="s">
        <v>1</v>
      </c>
      <c r="X1" s="125" t="s">
        <v>73</v>
      </c>
      <c r="Y1" s="125" t="s">
        <v>74</v>
      </c>
      <c r="Z1" s="125" t="s">
        <v>75</v>
      </c>
      <c r="AA1" s="125" t="s">
        <v>2</v>
      </c>
      <c r="AB1" s="125" t="s">
        <v>76</v>
      </c>
      <c r="AC1" s="125" t="s">
        <v>77</v>
      </c>
      <c r="AD1" s="126"/>
    </row>
    <row r="2" spans="1:31" s="46" customFormat="1" ht="20.25" customHeight="1" x14ac:dyDescent="0.2">
      <c r="A2" s="133">
        <v>68</v>
      </c>
      <c r="B2" s="134">
        <v>10</v>
      </c>
      <c r="C2" s="134" t="s">
        <v>113</v>
      </c>
      <c r="D2" s="143" t="s">
        <v>140</v>
      </c>
      <c r="E2" s="133" t="s">
        <v>3</v>
      </c>
      <c r="F2" s="134" t="s">
        <v>114</v>
      </c>
      <c r="G2" s="134" t="s">
        <v>50</v>
      </c>
      <c r="H2" s="134" t="s">
        <v>81</v>
      </c>
      <c r="I2" s="134" t="s">
        <v>82</v>
      </c>
      <c r="J2" s="128">
        <f>H2-TIME(0,28,0)</f>
        <v>0.27222222222222225</v>
      </c>
      <c r="K2" s="128">
        <f>I2+TIME(0,16,0)</f>
        <v>0.5527777777777777</v>
      </c>
      <c r="L2" s="129" t="s">
        <v>84</v>
      </c>
      <c r="M2" s="129" t="s">
        <v>84</v>
      </c>
      <c r="N2" s="129" t="s">
        <v>3</v>
      </c>
      <c r="O2" s="129" t="s">
        <v>3</v>
      </c>
      <c r="P2" s="129" t="s">
        <v>3</v>
      </c>
      <c r="Q2" s="129" t="s">
        <v>3</v>
      </c>
      <c r="R2" s="129" t="s">
        <v>44</v>
      </c>
      <c r="S2" s="129" t="s">
        <v>3</v>
      </c>
      <c r="T2" s="129" t="s">
        <v>85</v>
      </c>
      <c r="U2" s="129" t="s">
        <v>85</v>
      </c>
      <c r="V2" s="129" t="s">
        <v>4</v>
      </c>
      <c r="W2" s="129" t="s">
        <v>84</v>
      </c>
      <c r="X2" s="129" t="s">
        <v>3</v>
      </c>
      <c r="Y2" s="129" t="s">
        <v>3</v>
      </c>
      <c r="Z2" s="129" t="s">
        <v>86</v>
      </c>
      <c r="AA2" s="129" t="s">
        <v>3</v>
      </c>
      <c r="AB2" s="129" t="s">
        <v>3</v>
      </c>
      <c r="AC2" s="129" t="s">
        <v>3</v>
      </c>
      <c r="AD2" s="129">
        <f>editketerangancetak!L8</f>
        <v>5</v>
      </c>
    </row>
    <row r="3" spans="1:31" s="46" customFormat="1" ht="20.25" customHeight="1" x14ac:dyDescent="0.2">
      <c r="A3" s="144">
        <v>68</v>
      </c>
      <c r="B3" s="145">
        <v>10</v>
      </c>
      <c r="C3" s="145" t="s">
        <v>113</v>
      </c>
      <c r="D3" s="146" t="s">
        <v>140</v>
      </c>
      <c r="E3" s="133" t="s">
        <v>3</v>
      </c>
      <c r="F3" s="134" t="s">
        <v>115</v>
      </c>
      <c r="G3" s="134" t="s">
        <v>78</v>
      </c>
      <c r="H3" s="134" t="s">
        <v>81</v>
      </c>
      <c r="I3" s="134" t="s">
        <v>91</v>
      </c>
      <c r="J3" s="128">
        <f t="shared" ref="J3:J28" si="0">H3-TIME(0,28,0)</f>
        <v>0.27222222222222225</v>
      </c>
      <c r="K3" s="128">
        <f t="shared" ref="K3:K28" si="1">I3+TIME(0,16,0)</f>
        <v>0.46944444444444444</v>
      </c>
      <c r="L3" s="129" t="s">
        <v>84</v>
      </c>
      <c r="M3" s="129" t="s">
        <v>84</v>
      </c>
      <c r="N3" s="129" t="s">
        <v>3</v>
      </c>
      <c r="O3" s="129" t="s">
        <v>3</v>
      </c>
      <c r="P3" s="129" t="s">
        <v>3</v>
      </c>
      <c r="Q3" s="129" t="s">
        <v>3</v>
      </c>
      <c r="R3" s="129" t="s">
        <v>44</v>
      </c>
      <c r="S3" s="129" t="s">
        <v>3</v>
      </c>
      <c r="T3" s="129" t="s">
        <v>85</v>
      </c>
      <c r="U3" s="129" t="s">
        <v>85</v>
      </c>
      <c r="V3" s="129" t="s">
        <v>4</v>
      </c>
      <c r="W3" s="129" t="s">
        <v>84</v>
      </c>
      <c r="X3" s="129" t="s">
        <v>3</v>
      </c>
      <c r="Y3" s="129" t="s">
        <v>3</v>
      </c>
      <c r="Z3" s="129" t="s">
        <v>87</v>
      </c>
      <c r="AA3" s="129" t="s">
        <v>3</v>
      </c>
      <c r="AB3" s="129" t="s">
        <v>3</v>
      </c>
      <c r="AC3" s="129" t="s">
        <v>3</v>
      </c>
      <c r="AD3" s="129">
        <f>editketerangancetak!L9</f>
        <v>6</v>
      </c>
      <c r="AE3" s="101"/>
    </row>
    <row r="4" spans="1:31" s="46" customFormat="1" ht="20.25" customHeight="1" x14ac:dyDescent="0.2">
      <c r="A4" s="144">
        <v>68</v>
      </c>
      <c r="B4" s="145">
        <v>10</v>
      </c>
      <c r="C4" s="145" t="s">
        <v>113</v>
      </c>
      <c r="D4" s="146" t="s">
        <v>140</v>
      </c>
      <c r="E4" s="133" t="s">
        <v>3</v>
      </c>
      <c r="F4" s="134" t="s">
        <v>116</v>
      </c>
      <c r="G4" s="134" t="s">
        <v>79</v>
      </c>
      <c r="H4" s="134" t="s">
        <v>81</v>
      </c>
      <c r="I4" s="134" t="s">
        <v>94</v>
      </c>
      <c r="J4" s="128">
        <f t="shared" si="0"/>
        <v>0.27222222222222225</v>
      </c>
      <c r="K4" s="128">
        <f t="shared" si="1"/>
        <v>0.51111111111111107</v>
      </c>
      <c r="L4" s="129" t="s">
        <v>84</v>
      </c>
      <c r="M4" s="129" t="s">
        <v>84</v>
      </c>
      <c r="N4" s="129" t="s">
        <v>3</v>
      </c>
      <c r="O4" s="129" t="s">
        <v>3</v>
      </c>
      <c r="P4" s="129" t="s">
        <v>3</v>
      </c>
      <c r="Q4" s="129" t="s">
        <v>3</v>
      </c>
      <c r="R4" s="129" t="s">
        <v>44</v>
      </c>
      <c r="S4" s="129" t="s">
        <v>3</v>
      </c>
      <c r="T4" s="129" t="s">
        <v>85</v>
      </c>
      <c r="U4" s="129" t="s">
        <v>85</v>
      </c>
      <c r="V4" s="129" t="s">
        <v>4</v>
      </c>
      <c r="W4" s="129" t="s">
        <v>84</v>
      </c>
      <c r="X4" s="129" t="s">
        <v>3</v>
      </c>
      <c r="Y4" s="129" t="s">
        <v>3</v>
      </c>
      <c r="Z4" s="129" t="s">
        <v>89</v>
      </c>
      <c r="AA4" s="129" t="s">
        <v>3</v>
      </c>
      <c r="AB4" s="129" t="s">
        <v>3</v>
      </c>
      <c r="AC4" s="129" t="s">
        <v>3</v>
      </c>
      <c r="AD4" s="129">
        <f>editketerangancetak!L10</f>
        <v>7</v>
      </c>
      <c r="AE4" s="102"/>
    </row>
    <row r="5" spans="1:31" s="46" customFormat="1" ht="20.25" customHeight="1" x14ac:dyDescent="0.2">
      <c r="A5" s="144">
        <v>68</v>
      </c>
      <c r="B5" s="145">
        <v>10</v>
      </c>
      <c r="C5" s="145" t="s">
        <v>113</v>
      </c>
      <c r="D5" s="146" t="s">
        <v>140</v>
      </c>
      <c r="E5" s="133" t="s">
        <v>3</v>
      </c>
      <c r="F5" s="134" t="s">
        <v>117</v>
      </c>
      <c r="G5" s="134" t="s">
        <v>50</v>
      </c>
      <c r="H5" s="134" t="s">
        <v>81</v>
      </c>
      <c r="I5" s="134" t="s">
        <v>82</v>
      </c>
      <c r="J5" s="128">
        <f t="shared" si="0"/>
        <v>0.27222222222222225</v>
      </c>
      <c r="K5" s="128">
        <f t="shared" si="1"/>
        <v>0.5527777777777777</v>
      </c>
      <c r="L5" s="129" t="s">
        <v>84</v>
      </c>
      <c r="M5" s="129" t="s">
        <v>84</v>
      </c>
      <c r="N5" s="129" t="s">
        <v>3</v>
      </c>
      <c r="O5" s="129" t="s">
        <v>3</v>
      </c>
      <c r="P5" s="129" t="s">
        <v>3</v>
      </c>
      <c r="Q5" s="129" t="s">
        <v>3</v>
      </c>
      <c r="R5" s="129" t="s">
        <v>44</v>
      </c>
      <c r="S5" s="129" t="s">
        <v>3</v>
      </c>
      <c r="T5" s="129" t="s">
        <v>85</v>
      </c>
      <c r="U5" s="129" t="s">
        <v>85</v>
      </c>
      <c r="V5" s="129" t="s">
        <v>4</v>
      </c>
      <c r="W5" s="129" t="s">
        <v>84</v>
      </c>
      <c r="X5" s="129" t="s">
        <v>3</v>
      </c>
      <c r="Y5" s="129" t="s">
        <v>3</v>
      </c>
      <c r="Z5" s="129" t="s">
        <v>90</v>
      </c>
      <c r="AA5" s="129" t="s">
        <v>3</v>
      </c>
      <c r="AB5" s="129" t="s">
        <v>3</v>
      </c>
      <c r="AC5" s="129" t="s">
        <v>3</v>
      </c>
      <c r="AD5" s="129">
        <f>editketerangancetak!L11</f>
        <v>2</v>
      </c>
    </row>
    <row r="6" spans="1:31" s="46" customFormat="1" ht="20.25" customHeight="1" x14ac:dyDescent="0.2">
      <c r="A6" s="144">
        <v>68</v>
      </c>
      <c r="B6" s="145">
        <v>10</v>
      </c>
      <c r="C6" s="145" t="s">
        <v>113</v>
      </c>
      <c r="D6" s="146" t="s">
        <v>140</v>
      </c>
      <c r="E6" s="133" t="s">
        <v>3</v>
      </c>
      <c r="F6" s="134" t="s">
        <v>118</v>
      </c>
      <c r="G6" s="134" t="s">
        <v>50</v>
      </c>
      <c r="H6" s="134" t="s">
        <v>81</v>
      </c>
      <c r="I6" s="134" t="s">
        <v>82</v>
      </c>
      <c r="J6" s="128">
        <f t="shared" si="0"/>
        <v>0.27222222222222225</v>
      </c>
      <c r="K6" s="128">
        <f t="shared" si="1"/>
        <v>0.5527777777777777</v>
      </c>
      <c r="L6" s="129" t="s">
        <v>84</v>
      </c>
      <c r="M6" s="129" t="s">
        <v>84</v>
      </c>
      <c r="N6" s="129" t="s">
        <v>3</v>
      </c>
      <c r="O6" s="129" t="s">
        <v>3</v>
      </c>
      <c r="P6" s="129" t="s">
        <v>3</v>
      </c>
      <c r="Q6" s="129" t="s">
        <v>3</v>
      </c>
      <c r="R6" s="129" t="s">
        <v>92</v>
      </c>
      <c r="S6" s="129" t="s">
        <v>3</v>
      </c>
      <c r="T6" s="129" t="s">
        <v>85</v>
      </c>
      <c r="U6" s="129" t="s">
        <v>85</v>
      </c>
      <c r="V6" s="129" t="s">
        <v>4</v>
      </c>
      <c r="W6" s="129" t="s">
        <v>84</v>
      </c>
      <c r="X6" s="129" t="s">
        <v>3</v>
      </c>
      <c r="Y6" s="129" t="s">
        <v>3</v>
      </c>
      <c r="Z6" s="129" t="s">
        <v>93</v>
      </c>
      <c r="AA6" s="129" t="s">
        <v>3</v>
      </c>
      <c r="AB6" s="129" t="s">
        <v>3</v>
      </c>
      <c r="AC6" s="129" t="s">
        <v>3</v>
      </c>
      <c r="AD6" s="129">
        <f>editketerangancetak!L12</f>
        <v>3</v>
      </c>
    </row>
    <row r="7" spans="1:31" s="46" customFormat="1" ht="20.25" customHeight="1" x14ac:dyDescent="0.2">
      <c r="A7" s="144">
        <v>68</v>
      </c>
      <c r="B7" s="145">
        <v>10</v>
      </c>
      <c r="C7" s="145" t="s">
        <v>113</v>
      </c>
      <c r="D7" s="146" t="s">
        <v>140</v>
      </c>
      <c r="E7" s="133" t="s">
        <v>3</v>
      </c>
      <c r="F7" s="134" t="s">
        <v>119</v>
      </c>
      <c r="G7" s="134" t="s">
        <v>50</v>
      </c>
      <c r="H7" s="134" t="s">
        <v>81</v>
      </c>
      <c r="I7" s="134" t="s">
        <v>82</v>
      </c>
      <c r="J7" s="128">
        <f t="shared" si="0"/>
        <v>0.27222222222222225</v>
      </c>
      <c r="K7" s="128">
        <f t="shared" si="1"/>
        <v>0.5527777777777777</v>
      </c>
      <c r="L7" s="129" t="s">
        <v>84</v>
      </c>
      <c r="M7" s="129" t="s">
        <v>84</v>
      </c>
      <c r="N7" s="129" t="s">
        <v>3</v>
      </c>
      <c r="O7" s="129" t="s">
        <v>3</v>
      </c>
      <c r="P7" s="129" t="s">
        <v>3</v>
      </c>
      <c r="Q7" s="129" t="s">
        <v>3</v>
      </c>
      <c r="R7" s="129" t="s">
        <v>95</v>
      </c>
      <c r="S7" s="129" t="s">
        <v>3</v>
      </c>
      <c r="T7" s="129" t="s">
        <v>85</v>
      </c>
      <c r="U7" s="129" t="s">
        <v>85</v>
      </c>
      <c r="V7" s="129" t="s">
        <v>4</v>
      </c>
      <c r="W7" s="129" t="s">
        <v>84</v>
      </c>
      <c r="X7" s="129"/>
      <c r="Y7" s="129" t="s">
        <v>3</v>
      </c>
      <c r="Z7" s="129" t="s">
        <v>96</v>
      </c>
      <c r="AA7" s="129" t="s">
        <v>3</v>
      </c>
      <c r="AB7" s="129" t="s">
        <v>3</v>
      </c>
      <c r="AC7" s="129" t="s">
        <v>3</v>
      </c>
      <c r="AD7" s="129">
        <f>editketerangancetak!L13</f>
        <v>4</v>
      </c>
    </row>
    <row r="8" spans="1:31" s="46" customFormat="1" ht="20.25" customHeight="1" x14ac:dyDescent="0.2">
      <c r="A8" s="144">
        <v>68</v>
      </c>
      <c r="B8" s="145">
        <v>10</v>
      </c>
      <c r="C8" s="145" t="s">
        <v>113</v>
      </c>
      <c r="D8" s="146" t="s">
        <v>140</v>
      </c>
      <c r="E8" s="133" t="s">
        <v>3</v>
      </c>
      <c r="F8" s="134" t="s">
        <v>120</v>
      </c>
      <c r="G8" s="134" t="s">
        <v>50</v>
      </c>
      <c r="H8" s="134" t="s">
        <v>81</v>
      </c>
      <c r="I8" s="134" t="s">
        <v>82</v>
      </c>
      <c r="J8" s="128">
        <f t="shared" si="0"/>
        <v>0.27222222222222225</v>
      </c>
      <c r="K8" s="128">
        <f t="shared" si="1"/>
        <v>0.5527777777777777</v>
      </c>
      <c r="L8" s="129" t="s">
        <v>84</v>
      </c>
      <c r="M8" s="129" t="s">
        <v>84</v>
      </c>
      <c r="N8" s="129" t="s">
        <v>3</v>
      </c>
      <c r="O8" s="129" t="s">
        <v>3</v>
      </c>
      <c r="P8" s="129" t="s">
        <v>3</v>
      </c>
      <c r="Q8" s="129" t="s">
        <v>3</v>
      </c>
      <c r="R8" s="129" t="s">
        <v>44</v>
      </c>
      <c r="S8" s="129" t="s">
        <v>3</v>
      </c>
      <c r="T8" s="129" t="s">
        <v>85</v>
      </c>
      <c r="U8" s="129" t="s">
        <v>85</v>
      </c>
      <c r="V8" s="129" t="s">
        <v>4</v>
      </c>
      <c r="W8" s="129" t="s">
        <v>84</v>
      </c>
      <c r="X8" s="129"/>
      <c r="Y8" s="129" t="s">
        <v>3</v>
      </c>
      <c r="Z8" s="129" t="s">
        <v>97</v>
      </c>
      <c r="AA8" s="129" t="s">
        <v>3</v>
      </c>
      <c r="AB8" s="129" t="s">
        <v>3</v>
      </c>
      <c r="AC8" s="129" t="s">
        <v>3</v>
      </c>
      <c r="AD8" s="129">
        <f>editketerangancetak!L14</f>
        <v>5</v>
      </c>
    </row>
    <row r="9" spans="1:31" s="46" customFormat="1" ht="20.25" customHeight="1" x14ac:dyDescent="0.2">
      <c r="A9" s="144">
        <v>68</v>
      </c>
      <c r="B9" s="145">
        <v>10</v>
      </c>
      <c r="C9" s="145" t="s">
        <v>113</v>
      </c>
      <c r="D9" s="146" t="s">
        <v>140</v>
      </c>
      <c r="E9" s="133" t="s">
        <v>3</v>
      </c>
      <c r="F9" s="134" t="s">
        <v>121</v>
      </c>
      <c r="G9" s="134" t="s">
        <v>78</v>
      </c>
      <c r="H9" s="134" t="s">
        <v>81</v>
      </c>
      <c r="I9" s="134" t="s">
        <v>91</v>
      </c>
      <c r="J9" s="128">
        <f t="shared" si="0"/>
        <v>0.27222222222222225</v>
      </c>
      <c r="K9" s="128">
        <f t="shared" si="1"/>
        <v>0.46944444444444444</v>
      </c>
      <c r="L9" s="129" t="s">
        <v>84</v>
      </c>
      <c r="M9" s="129" t="s">
        <v>84</v>
      </c>
      <c r="N9" s="129" t="s">
        <v>3</v>
      </c>
      <c r="O9" s="129" t="s">
        <v>3</v>
      </c>
      <c r="P9" s="129" t="s">
        <v>3</v>
      </c>
      <c r="Q9" s="129" t="s">
        <v>3</v>
      </c>
      <c r="R9" s="129" t="s">
        <v>44</v>
      </c>
      <c r="S9" s="129" t="s">
        <v>3</v>
      </c>
      <c r="T9" s="129" t="s">
        <v>85</v>
      </c>
      <c r="U9" s="129" t="s">
        <v>85</v>
      </c>
      <c r="V9" s="129" t="s">
        <v>4</v>
      </c>
      <c r="W9" s="129" t="s">
        <v>84</v>
      </c>
      <c r="X9" s="129"/>
      <c r="Y9" s="129" t="s">
        <v>3</v>
      </c>
      <c r="Z9" s="129" t="s">
        <v>98</v>
      </c>
      <c r="AA9" s="129" t="s">
        <v>3</v>
      </c>
      <c r="AB9" s="129" t="s">
        <v>3</v>
      </c>
      <c r="AC9" s="129" t="s">
        <v>3</v>
      </c>
      <c r="AD9" s="129">
        <f>editketerangancetak!L15</f>
        <v>6</v>
      </c>
      <c r="AE9" s="101"/>
    </row>
    <row r="10" spans="1:31" s="46" customFormat="1" ht="20.25" customHeight="1" x14ac:dyDescent="0.2">
      <c r="A10" s="144">
        <v>68</v>
      </c>
      <c r="B10" s="145">
        <v>10</v>
      </c>
      <c r="C10" s="145" t="s">
        <v>113</v>
      </c>
      <c r="D10" s="146" t="s">
        <v>140</v>
      </c>
      <c r="E10" s="133" t="s">
        <v>3</v>
      </c>
      <c r="F10" s="134" t="s">
        <v>122</v>
      </c>
      <c r="G10" s="134" t="s">
        <v>79</v>
      </c>
      <c r="H10" s="134" t="s">
        <v>81</v>
      </c>
      <c r="I10" s="134" t="s">
        <v>94</v>
      </c>
      <c r="J10" s="128">
        <f t="shared" si="0"/>
        <v>0.27222222222222225</v>
      </c>
      <c r="K10" s="128">
        <f t="shared" si="1"/>
        <v>0.51111111111111107</v>
      </c>
      <c r="L10" s="129" t="s">
        <v>84</v>
      </c>
      <c r="M10" s="129" t="s">
        <v>84</v>
      </c>
      <c r="N10" s="129" t="s">
        <v>3</v>
      </c>
      <c r="O10" s="129" t="s">
        <v>3</v>
      </c>
      <c r="P10" s="129" t="s">
        <v>3</v>
      </c>
      <c r="Q10" s="129" t="s">
        <v>3</v>
      </c>
      <c r="R10" s="129" t="s">
        <v>44</v>
      </c>
      <c r="S10" s="129" t="s">
        <v>3</v>
      </c>
      <c r="T10" s="129" t="s">
        <v>85</v>
      </c>
      <c r="U10" s="129" t="s">
        <v>85</v>
      </c>
      <c r="V10" s="129" t="s">
        <v>4</v>
      </c>
      <c r="W10" s="129" t="s">
        <v>84</v>
      </c>
      <c r="X10" s="129"/>
      <c r="Y10" s="129" t="s">
        <v>3</v>
      </c>
      <c r="Z10" s="129" t="s">
        <v>99</v>
      </c>
      <c r="AA10" s="129" t="s">
        <v>3</v>
      </c>
      <c r="AB10" s="129" t="s">
        <v>3</v>
      </c>
      <c r="AC10" s="129" t="s">
        <v>3</v>
      </c>
      <c r="AD10" s="129">
        <f>editketerangancetak!L16</f>
        <v>7</v>
      </c>
      <c r="AE10" s="102"/>
    </row>
    <row r="11" spans="1:31" s="46" customFormat="1" ht="20.25" customHeight="1" x14ac:dyDescent="0.2">
      <c r="A11" s="144">
        <v>68</v>
      </c>
      <c r="B11" s="145">
        <v>10</v>
      </c>
      <c r="C11" s="145" t="s">
        <v>113</v>
      </c>
      <c r="D11" s="146" t="s">
        <v>140</v>
      </c>
      <c r="E11" s="133" t="s">
        <v>3</v>
      </c>
      <c r="F11" s="134" t="s">
        <v>123</v>
      </c>
      <c r="G11" s="134" t="s">
        <v>50</v>
      </c>
      <c r="H11" s="134" t="s">
        <v>81</v>
      </c>
      <c r="I11" s="134" t="s">
        <v>82</v>
      </c>
      <c r="J11" s="128">
        <f t="shared" si="0"/>
        <v>0.27222222222222225</v>
      </c>
      <c r="K11" s="128">
        <f t="shared" si="1"/>
        <v>0.5527777777777777</v>
      </c>
      <c r="L11" s="129" t="s">
        <v>84</v>
      </c>
      <c r="M11" s="129" t="s">
        <v>84</v>
      </c>
      <c r="N11" s="129" t="s">
        <v>3</v>
      </c>
      <c r="O11" s="129" t="s">
        <v>3</v>
      </c>
      <c r="P11" s="129" t="s">
        <v>3</v>
      </c>
      <c r="Q11" s="129" t="s">
        <v>3</v>
      </c>
      <c r="R11" s="129" t="s">
        <v>44</v>
      </c>
      <c r="S11" s="129" t="s">
        <v>3</v>
      </c>
      <c r="T11" s="129" t="s">
        <v>85</v>
      </c>
      <c r="U11" s="129" t="s">
        <v>85</v>
      </c>
      <c r="V11" s="129" t="s">
        <v>4</v>
      </c>
      <c r="W11" s="129" t="s">
        <v>84</v>
      </c>
      <c r="X11" s="129"/>
      <c r="Y11" s="129" t="s">
        <v>3</v>
      </c>
      <c r="Z11" s="129" t="s">
        <v>100</v>
      </c>
      <c r="AA11" s="129" t="s">
        <v>3</v>
      </c>
      <c r="AB11" s="129" t="s">
        <v>3</v>
      </c>
      <c r="AC11" s="129" t="s">
        <v>3</v>
      </c>
      <c r="AD11" s="129">
        <f>editketerangancetak!L17</f>
        <v>2</v>
      </c>
    </row>
    <row r="12" spans="1:31" s="46" customFormat="1" ht="20.25" customHeight="1" x14ac:dyDescent="0.2">
      <c r="A12" s="144">
        <v>68</v>
      </c>
      <c r="B12" s="145">
        <v>10</v>
      </c>
      <c r="C12" s="145" t="s">
        <v>113</v>
      </c>
      <c r="D12" s="146" t="s">
        <v>140</v>
      </c>
      <c r="E12" s="133" t="s">
        <v>3</v>
      </c>
      <c r="F12" s="134" t="s">
        <v>124</v>
      </c>
      <c r="G12" s="134" t="s">
        <v>50</v>
      </c>
      <c r="H12" s="134" t="s">
        <v>81</v>
      </c>
      <c r="I12" s="134" t="s">
        <v>82</v>
      </c>
      <c r="J12" s="128">
        <f t="shared" si="0"/>
        <v>0.27222222222222225</v>
      </c>
      <c r="K12" s="128">
        <f t="shared" si="1"/>
        <v>0.5527777777777777</v>
      </c>
      <c r="L12" s="129" t="s">
        <v>84</v>
      </c>
      <c r="M12" s="129" t="s">
        <v>84</v>
      </c>
      <c r="N12" s="129" t="s">
        <v>3</v>
      </c>
      <c r="O12" s="129" t="s">
        <v>3</v>
      </c>
      <c r="P12" s="129" t="s">
        <v>3</v>
      </c>
      <c r="Q12" s="129" t="s">
        <v>3</v>
      </c>
      <c r="R12" s="129" t="s">
        <v>92</v>
      </c>
      <c r="S12" s="129" t="s">
        <v>3</v>
      </c>
      <c r="T12" s="129" t="s">
        <v>85</v>
      </c>
      <c r="U12" s="129" t="s">
        <v>85</v>
      </c>
      <c r="V12" s="129" t="s">
        <v>4</v>
      </c>
      <c r="W12" s="129" t="s">
        <v>84</v>
      </c>
      <c r="X12" s="129"/>
      <c r="Y12" s="129" t="s">
        <v>3</v>
      </c>
      <c r="Z12" s="129" t="s">
        <v>101</v>
      </c>
      <c r="AA12" s="129" t="s">
        <v>3</v>
      </c>
      <c r="AB12" s="129" t="s">
        <v>3</v>
      </c>
      <c r="AC12" s="129" t="s">
        <v>3</v>
      </c>
      <c r="AD12" s="129">
        <f>editketerangancetak!L18</f>
        <v>3</v>
      </c>
    </row>
    <row r="13" spans="1:31" s="46" customFormat="1" ht="20.25" customHeight="1" x14ac:dyDescent="0.2">
      <c r="A13" s="144">
        <v>68</v>
      </c>
      <c r="B13" s="145">
        <v>10</v>
      </c>
      <c r="C13" s="145" t="s">
        <v>113</v>
      </c>
      <c r="D13" s="146" t="s">
        <v>140</v>
      </c>
      <c r="E13" s="133" t="s">
        <v>3</v>
      </c>
      <c r="F13" s="134" t="s">
        <v>125</v>
      </c>
      <c r="G13" s="134" t="s">
        <v>50</v>
      </c>
      <c r="H13" s="134" t="s">
        <v>81</v>
      </c>
      <c r="I13" s="134" t="s">
        <v>82</v>
      </c>
      <c r="J13" s="128">
        <f t="shared" si="0"/>
        <v>0.27222222222222225</v>
      </c>
      <c r="K13" s="128">
        <f t="shared" si="1"/>
        <v>0.5527777777777777</v>
      </c>
      <c r="L13" s="129" t="s">
        <v>84</v>
      </c>
      <c r="M13" s="129" t="s">
        <v>84</v>
      </c>
      <c r="N13" s="129" t="s">
        <v>3</v>
      </c>
      <c r="O13" s="129" t="s">
        <v>3</v>
      </c>
      <c r="P13" s="129" t="s">
        <v>3</v>
      </c>
      <c r="Q13" s="129" t="s">
        <v>3</v>
      </c>
      <c r="R13" s="129" t="s">
        <v>95</v>
      </c>
      <c r="S13" s="129" t="s">
        <v>3</v>
      </c>
      <c r="T13" s="129" t="s">
        <v>85</v>
      </c>
      <c r="U13" s="129" t="s">
        <v>85</v>
      </c>
      <c r="V13" s="129" t="s">
        <v>4</v>
      </c>
      <c r="W13" s="129" t="s">
        <v>84</v>
      </c>
      <c r="X13" s="129"/>
      <c r="Y13" s="129" t="s">
        <v>3</v>
      </c>
      <c r="Z13" s="129" t="s">
        <v>88</v>
      </c>
      <c r="AA13" s="129" t="s">
        <v>3</v>
      </c>
      <c r="AB13" s="129" t="s">
        <v>3</v>
      </c>
      <c r="AC13" s="129" t="s">
        <v>3</v>
      </c>
      <c r="AD13" s="129">
        <f>editketerangancetak!L19</f>
        <v>4</v>
      </c>
    </row>
    <row r="14" spans="1:31" s="46" customFormat="1" ht="20.25" customHeight="1" x14ac:dyDescent="0.2">
      <c r="A14" s="144">
        <v>68</v>
      </c>
      <c r="B14" s="145">
        <v>10</v>
      </c>
      <c r="C14" s="145" t="s">
        <v>113</v>
      </c>
      <c r="D14" s="146" t="s">
        <v>140</v>
      </c>
      <c r="E14" s="133" t="s">
        <v>3</v>
      </c>
      <c r="F14" s="134" t="s">
        <v>126</v>
      </c>
      <c r="G14" s="134" t="s">
        <v>50</v>
      </c>
      <c r="H14" s="134" t="s">
        <v>81</v>
      </c>
      <c r="I14" s="134" t="s">
        <v>82</v>
      </c>
      <c r="J14" s="128">
        <f t="shared" si="0"/>
        <v>0.27222222222222225</v>
      </c>
      <c r="K14" s="128">
        <f t="shared" si="1"/>
        <v>0.5527777777777777</v>
      </c>
      <c r="L14" s="129" t="s">
        <v>84</v>
      </c>
      <c r="M14" s="129" t="s">
        <v>84</v>
      </c>
      <c r="N14" s="129" t="s">
        <v>3</v>
      </c>
      <c r="O14" s="129" t="s">
        <v>3</v>
      </c>
      <c r="P14" s="129" t="s">
        <v>3</v>
      </c>
      <c r="Q14" s="129" t="s">
        <v>3</v>
      </c>
      <c r="R14" s="129" t="s">
        <v>44</v>
      </c>
      <c r="S14" s="129" t="s">
        <v>3</v>
      </c>
      <c r="T14" s="129" t="s">
        <v>85</v>
      </c>
      <c r="U14" s="129" t="s">
        <v>85</v>
      </c>
      <c r="V14" s="129" t="s">
        <v>4</v>
      </c>
      <c r="W14" s="129" t="s">
        <v>84</v>
      </c>
      <c r="X14" s="129"/>
      <c r="Y14" s="129" t="s">
        <v>3</v>
      </c>
      <c r="Z14" s="129" t="s">
        <v>102</v>
      </c>
      <c r="AA14" s="129" t="s">
        <v>3</v>
      </c>
      <c r="AB14" s="129" t="s">
        <v>3</v>
      </c>
      <c r="AC14" s="129" t="s">
        <v>3</v>
      </c>
      <c r="AD14" s="129">
        <f>editketerangancetak!L20</f>
        <v>5</v>
      </c>
    </row>
    <row r="15" spans="1:31" s="46" customFormat="1" ht="20.25" customHeight="1" x14ac:dyDescent="0.2">
      <c r="A15" s="144">
        <v>68</v>
      </c>
      <c r="B15" s="145">
        <v>10</v>
      </c>
      <c r="C15" s="145" t="s">
        <v>113</v>
      </c>
      <c r="D15" s="146" t="s">
        <v>140</v>
      </c>
      <c r="E15" s="133" t="s">
        <v>3</v>
      </c>
      <c r="F15" s="134" t="s">
        <v>127</v>
      </c>
      <c r="G15" s="134" t="s">
        <v>78</v>
      </c>
      <c r="H15" s="134" t="s">
        <v>81</v>
      </c>
      <c r="I15" s="134" t="s">
        <v>91</v>
      </c>
      <c r="J15" s="128">
        <f t="shared" si="0"/>
        <v>0.27222222222222225</v>
      </c>
      <c r="K15" s="128">
        <f t="shared" si="1"/>
        <v>0.46944444444444444</v>
      </c>
      <c r="L15" s="129" t="s">
        <v>84</v>
      </c>
      <c r="M15" s="129" t="s">
        <v>84</v>
      </c>
      <c r="N15" s="129" t="s">
        <v>3</v>
      </c>
      <c r="O15" s="129" t="s">
        <v>3</v>
      </c>
      <c r="P15" s="129" t="s">
        <v>3</v>
      </c>
      <c r="Q15" s="129" t="s">
        <v>3</v>
      </c>
      <c r="R15" s="129" t="s">
        <v>44</v>
      </c>
      <c r="S15" s="129" t="s">
        <v>3</v>
      </c>
      <c r="T15" s="129" t="s">
        <v>85</v>
      </c>
      <c r="U15" s="129" t="s">
        <v>85</v>
      </c>
      <c r="V15" s="129" t="s">
        <v>4</v>
      </c>
      <c r="W15" s="129" t="s">
        <v>84</v>
      </c>
      <c r="X15" s="129"/>
      <c r="Y15" s="129" t="s">
        <v>3</v>
      </c>
      <c r="Z15" s="129" t="s">
        <v>81</v>
      </c>
      <c r="AA15" s="129" t="s">
        <v>3</v>
      </c>
      <c r="AB15" s="129" t="s">
        <v>3</v>
      </c>
      <c r="AC15" s="129" t="s">
        <v>3</v>
      </c>
      <c r="AD15" s="129">
        <f>editketerangancetak!L21</f>
        <v>6</v>
      </c>
      <c r="AE15" s="101"/>
    </row>
    <row r="16" spans="1:31" s="46" customFormat="1" ht="20.25" customHeight="1" x14ac:dyDescent="0.2">
      <c r="A16" s="144">
        <v>68</v>
      </c>
      <c r="B16" s="145">
        <v>10</v>
      </c>
      <c r="C16" s="145" t="s">
        <v>113</v>
      </c>
      <c r="D16" s="146" t="s">
        <v>140</v>
      </c>
      <c r="E16" s="133" t="s">
        <v>3</v>
      </c>
      <c r="F16" s="134" t="s">
        <v>128</v>
      </c>
      <c r="G16" s="134" t="s">
        <v>79</v>
      </c>
      <c r="H16" s="134" t="s">
        <v>81</v>
      </c>
      <c r="I16" s="134" t="s">
        <v>94</v>
      </c>
      <c r="J16" s="128">
        <f t="shared" si="0"/>
        <v>0.27222222222222225</v>
      </c>
      <c r="K16" s="128">
        <f t="shared" si="1"/>
        <v>0.51111111111111107</v>
      </c>
      <c r="L16" s="129" t="s">
        <v>84</v>
      </c>
      <c r="M16" s="129" t="s">
        <v>84</v>
      </c>
      <c r="N16" s="129" t="s">
        <v>3</v>
      </c>
      <c r="O16" s="129" t="s">
        <v>3</v>
      </c>
      <c r="P16" s="129" t="s">
        <v>3</v>
      </c>
      <c r="Q16" s="129" t="s">
        <v>3</v>
      </c>
      <c r="R16" s="129" t="s">
        <v>44</v>
      </c>
      <c r="S16" s="129" t="s">
        <v>3</v>
      </c>
      <c r="T16" s="129" t="s">
        <v>85</v>
      </c>
      <c r="U16" s="129" t="s">
        <v>85</v>
      </c>
      <c r="V16" s="129" t="s">
        <v>4</v>
      </c>
      <c r="W16" s="129" t="s">
        <v>84</v>
      </c>
      <c r="X16" s="129"/>
      <c r="Y16" s="129" t="s">
        <v>3</v>
      </c>
      <c r="Z16" s="129" t="s">
        <v>89</v>
      </c>
      <c r="AA16" s="129" t="s">
        <v>3</v>
      </c>
      <c r="AB16" s="129" t="s">
        <v>3</v>
      </c>
      <c r="AC16" s="129" t="s">
        <v>3</v>
      </c>
      <c r="AD16" s="129">
        <f>editketerangancetak!L22</f>
        <v>7</v>
      </c>
      <c r="AE16" s="102"/>
    </row>
    <row r="17" spans="1:31" s="46" customFormat="1" ht="20.25" customHeight="1" x14ac:dyDescent="0.2">
      <c r="A17" s="144">
        <v>68</v>
      </c>
      <c r="B17" s="145">
        <v>10</v>
      </c>
      <c r="C17" s="145" t="s">
        <v>113</v>
      </c>
      <c r="D17" s="146" t="s">
        <v>140</v>
      </c>
      <c r="E17" s="133" t="s">
        <v>3</v>
      </c>
      <c r="F17" s="134" t="s">
        <v>129</v>
      </c>
      <c r="G17" s="134" t="s">
        <v>50</v>
      </c>
      <c r="H17" s="134" t="s">
        <v>81</v>
      </c>
      <c r="I17" s="134" t="s">
        <v>82</v>
      </c>
      <c r="J17" s="128">
        <f t="shared" si="0"/>
        <v>0.27222222222222225</v>
      </c>
      <c r="K17" s="128">
        <f t="shared" si="1"/>
        <v>0.5527777777777777</v>
      </c>
      <c r="L17" s="129" t="s">
        <v>84</v>
      </c>
      <c r="M17" s="129" t="s">
        <v>84</v>
      </c>
      <c r="N17" s="129" t="s">
        <v>3</v>
      </c>
      <c r="O17" s="129"/>
      <c r="P17" s="129" t="s">
        <v>3</v>
      </c>
      <c r="Q17" s="129" t="s">
        <v>3</v>
      </c>
      <c r="R17" s="129" t="s">
        <v>95</v>
      </c>
      <c r="S17" s="129" t="s">
        <v>3</v>
      </c>
      <c r="T17" s="129" t="s">
        <v>85</v>
      </c>
      <c r="U17" s="129" t="s">
        <v>85</v>
      </c>
      <c r="V17" s="129" t="s">
        <v>4</v>
      </c>
      <c r="W17" s="129" t="s">
        <v>84</v>
      </c>
      <c r="X17" s="129"/>
      <c r="Y17" s="129" t="s">
        <v>3</v>
      </c>
      <c r="Z17" s="129" t="s">
        <v>103</v>
      </c>
      <c r="AA17" s="129" t="s">
        <v>3</v>
      </c>
      <c r="AB17" s="129" t="s">
        <v>3</v>
      </c>
      <c r="AC17" s="129" t="s">
        <v>3</v>
      </c>
      <c r="AD17" s="129">
        <f>editketerangancetak!L23</f>
        <v>2</v>
      </c>
    </row>
    <row r="18" spans="1:31" s="46" customFormat="1" ht="20.25" customHeight="1" x14ac:dyDescent="0.2">
      <c r="A18" s="144">
        <v>68</v>
      </c>
      <c r="B18" s="145">
        <v>10</v>
      </c>
      <c r="C18" s="145" t="s">
        <v>113</v>
      </c>
      <c r="D18" s="146" t="s">
        <v>140</v>
      </c>
      <c r="E18" s="133" t="s">
        <v>3</v>
      </c>
      <c r="F18" s="134" t="s">
        <v>130</v>
      </c>
      <c r="G18" s="134" t="s">
        <v>50</v>
      </c>
      <c r="H18" s="134" t="s">
        <v>81</v>
      </c>
      <c r="I18" s="134" t="s">
        <v>82</v>
      </c>
      <c r="J18" s="128">
        <f t="shared" si="0"/>
        <v>0.27222222222222225</v>
      </c>
      <c r="K18" s="128">
        <f t="shared" si="1"/>
        <v>0.5527777777777777</v>
      </c>
      <c r="L18" s="129" t="s">
        <v>84</v>
      </c>
      <c r="M18" s="129" t="s">
        <v>84</v>
      </c>
      <c r="N18" s="129" t="s">
        <v>3</v>
      </c>
      <c r="O18" s="129" t="s">
        <v>3</v>
      </c>
      <c r="P18" s="129" t="s">
        <v>3</v>
      </c>
      <c r="Q18" s="129" t="s">
        <v>3</v>
      </c>
      <c r="R18" s="129" t="s">
        <v>92</v>
      </c>
      <c r="S18" s="129" t="s">
        <v>3</v>
      </c>
      <c r="T18" s="129" t="s">
        <v>85</v>
      </c>
      <c r="U18" s="129" t="s">
        <v>85</v>
      </c>
      <c r="V18" s="129" t="s">
        <v>4</v>
      </c>
      <c r="W18" s="129" t="s">
        <v>84</v>
      </c>
      <c r="X18" s="129"/>
      <c r="Y18" s="129" t="s">
        <v>3</v>
      </c>
      <c r="Z18" s="129" t="s">
        <v>104</v>
      </c>
      <c r="AA18" s="129" t="s">
        <v>3</v>
      </c>
      <c r="AB18" s="129" t="s">
        <v>3</v>
      </c>
      <c r="AC18" s="129" t="s">
        <v>3</v>
      </c>
      <c r="AD18" s="129">
        <f>editketerangancetak!L24</f>
        <v>3</v>
      </c>
    </row>
    <row r="19" spans="1:31" s="46" customFormat="1" ht="20.25" customHeight="1" x14ac:dyDescent="0.2">
      <c r="A19" s="144">
        <v>68</v>
      </c>
      <c r="B19" s="145">
        <v>10</v>
      </c>
      <c r="C19" s="145" t="s">
        <v>113</v>
      </c>
      <c r="D19" s="146" t="s">
        <v>140</v>
      </c>
      <c r="E19" s="133" t="s">
        <v>3</v>
      </c>
      <c r="F19" s="134" t="s">
        <v>131</v>
      </c>
      <c r="G19" s="134" t="s">
        <v>50</v>
      </c>
      <c r="H19" s="134" t="s">
        <v>81</v>
      </c>
      <c r="I19" s="134" t="s">
        <v>82</v>
      </c>
      <c r="J19" s="128">
        <f t="shared" si="0"/>
        <v>0.27222222222222225</v>
      </c>
      <c r="K19" s="128">
        <f t="shared" si="1"/>
        <v>0.5527777777777777</v>
      </c>
      <c r="L19" s="129" t="s">
        <v>84</v>
      </c>
      <c r="M19" s="129" t="s">
        <v>84</v>
      </c>
      <c r="N19" s="129" t="s">
        <v>3</v>
      </c>
      <c r="O19" s="129" t="s">
        <v>3</v>
      </c>
      <c r="P19" s="129" t="s">
        <v>3</v>
      </c>
      <c r="Q19" s="129" t="s">
        <v>3</v>
      </c>
      <c r="R19" s="129" t="s">
        <v>95</v>
      </c>
      <c r="S19" s="129" t="s">
        <v>3</v>
      </c>
      <c r="T19" s="129" t="s">
        <v>85</v>
      </c>
      <c r="U19" s="129" t="s">
        <v>85</v>
      </c>
      <c r="V19" s="129" t="s">
        <v>4</v>
      </c>
      <c r="W19" s="129" t="s">
        <v>84</v>
      </c>
      <c r="X19" s="129"/>
      <c r="Y19" s="129" t="s">
        <v>3</v>
      </c>
      <c r="Z19" s="129" t="s">
        <v>106</v>
      </c>
      <c r="AA19" s="129" t="s">
        <v>3</v>
      </c>
      <c r="AB19" s="129" t="s">
        <v>3</v>
      </c>
      <c r="AC19" s="129" t="s">
        <v>3</v>
      </c>
      <c r="AD19" s="129">
        <f>editketerangancetak!L25</f>
        <v>4</v>
      </c>
    </row>
    <row r="20" spans="1:31" s="46" customFormat="1" ht="20.25" customHeight="1" x14ac:dyDescent="0.2">
      <c r="A20" s="144">
        <v>68</v>
      </c>
      <c r="B20" s="145">
        <v>10</v>
      </c>
      <c r="C20" s="145" t="s">
        <v>113</v>
      </c>
      <c r="D20" s="146" t="s">
        <v>140</v>
      </c>
      <c r="E20" s="133" t="s">
        <v>3</v>
      </c>
      <c r="F20" s="134" t="s">
        <v>132</v>
      </c>
      <c r="G20" s="134" t="s">
        <v>50</v>
      </c>
      <c r="H20" s="134" t="s">
        <v>81</v>
      </c>
      <c r="I20" s="134" t="s">
        <v>82</v>
      </c>
      <c r="J20" s="128">
        <f t="shared" si="0"/>
        <v>0.27222222222222225</v>
      </c>
      <c r="K20" s="128">
        <f t="shared" si="1"/>
        <v>0.5527777777777777</v>
      </c>
      <c r="L20" s="129" t="s">
        <v>84</v>
      </c>
      <c r="M20" s="129" t="s">
        <v>84</v>
      </c>
      <c r="N20" s="129" t="s">
        <v>3</v>
      </c>
      <c r="O20" s="129" t="s">
        <v>3</v>
      </c>
      <c r="P20" s="129" t="s">
        <v>3</v>
      </c>
      <c r="Q20" s="129" t="s">
        <v>3</v>
      </c>
      <c r="R20" s="129" t="s">
        <v>44</v>
      </c>
      <c r="S20" s="129" t="s">
        <v>3</v>
      </c>
      <c r="T20" s="129" t="s">
        <v>85</v>
      </c>
      <c r="U20" s="129" t="s">
        <v>85</v>
      </c>
      <c r="V20" s="129" t="s">
        <v>4</v>
      </c>
      <c r="W20" s="129" t="s">
        <v>84</v>
      </c>
      <c r="X20" s="129"/>
      <c r="Y20" s="129" t="s">
        <v>3</v>
      </c>
      <c r="Z20" s="129" t="s">
        <v>107</v>
      </c>
      <c r="AA20" s="129" t="s">
        <v>3</v>
      </c>
      <c r="AB20" s="129" t="s">
        <v>3</v>
      </c>
      <c r="AC20" s="129" t="s">
        <v>3</v>
      </c>
      <c r="AD20" s="129">
        <f>editketerangancetak!L26</f>
        <v>5</v>
      </c>
    </row>
    <row r="21" spans="1:31" s="46" customFormat="1" ht="20.25" customHeight="1" x14ac:dyDescent="0.2">
      <c r="A21" s="144">
        <v>68</v>
      </c>
      <c r="B21" s="145">
        <v>10</v>
      </c>
      <c r="C21" s="145" t="s">
        <v>113</v>
      </c>
      <c r="D21" s="146" t="s">
        <v>140</v>
      </c>
      <c r="E21" s="133" t="s">
        <v>3</v>
      </c>
      <c r="F21" s="134" t="s">
        <v>133</v>
      </c>
      <c r="G21" s="134" t="s">
        <v>78</v>
      </c>
      <c r="H21" s="134" t="s">
        <v>81</v>
      </c>
      <c r="I21" s="134" t="s">
        <v>91</v>
      </c>
      <c r="J21" s="128">
        <f t="shared" si="0"/>
        <v>0.27222222222222225</v>
      </c>
      <c r="K21" s="128">
        <f t="shared" si="1"/>
        <v>0.46944444444444444</v>
      </c>
      <c r="L21" s="129" t="s">
        <v>84</v>
      </c>
      <c r="M21" s="129" t="s">
        <v>84</v>
      </c>
      <c r="N21" s="129" t="s">
        <v>3</v>
      </c>
      <c r="O21" s="129" t="s">
        <v>3</v>
      </c>
      <c r="P21" s="129" t="s">
        <v>3</v>
      </c>
      <c r="Q21" s="129" t="s">
        <v>3</v>
      </c>
      <c r="R21" s="129" t="s">
        <v>44</v>
      </c>
      <c r="S21" s="129" t="s">
        <v>3</v>
      </c>
      <c r="T21" s="129" t="s">
        <v>85</v>
      </c>
      <c r="U21" s="129" t="s">
        <v>85</v>
      </c>
      <c r="V21" s="129" t="s">
        <v>4</v>
      </c>
      <c r="W21" s="129" t="s">
        <v>84</v>
      </c>
      <c r="X21" s="129"/>
      <c r="Y21" s="129" t="s">
        <v>3</v>
      </c>
      <c r="Z21" s="129" t="s">
        <v>108</v>
      </c>
      <c r="AA21" s="129" t="s">
        <v>3</v>
      </c>
      <c r="AB21" s="129" t="s">
        <v>3</v>
      </c>
      <c r="AC21" s="129" t="s">
        <v>3</v>
      </c>
      <c r="AD21" s="129">
        <f>editketerangancetak!L27</f>
        <v>6</v>
      </c>
      <c r="AE21" s="101"/>
    </row>
    <row r="22" spans="1:31" s="46" customFormat="1" ht="20.25" customHeight="1" x14ac:dyDescent="0.2">
      <c r="A22" s="144">
        <v>68</v>
      </c>
      <c r="B22" s="145">
        <v>10</v>
      </c>
      <c r="C22" s="145" t="s">
        <v>113</v>
      </c>
      <c r="D22" s="146" t="s">
        <v>140</v>
      </c>
      <c r="E22" s="133" t="s">
        <v>3</v>
      </c>
      <c r="F22" s="134" t="s">
        <v>134</v>
      </c>
      <c r="G22" s="134" t="s">
        <v>79</v>
      </c>
      <c r="H22" s="134" t="s">
        <v>81</v>
      </c>
      <c r="I22" s="134" t="s">
        <v>94</v>
      </c>
      <c r="J22" s="128">
        <f t="shared" si="0"/>
        <v>0.27222222222222225</v>
      </c>
      <c r="K22" s="128">
        <f t="shared" si="1"/>
        <v>0.51111111111111107</v>
      </c>
      <c r="L22" s="129" t="s">
        <v>84</v>
      </c>
      <c r="M22" s="129" t="s">
        <v>84</v>
      </c>
      <c r="N22" s="129" t="s">
        <v>3</v>
      </c>
      <c r="O22" s="129" t="s">
        <v>3</v>
      </c>
      <c r="P22" s="129" t="s">
        <v>3</v>
      </c>
      <c r="Q22" s="129" t="s">
        <v>3</v>
      </c>
      <c r="R22" s="129" t="s">
        <v>44</v>
      </c>
      <c r="S22" s="129" t="s">
        <v>3</v>
      </c>
      <c r="T22" s="129" t="s">
        <v>85</v>
      </c>
      <c r="U22" s="129" t="s">
        <v>85</v>
      </c>
      <c r="V22" s="129" t="s">
        <v>4</v>
      </c>
      <c r="W22" s="129" t="s">
        <v>84</v>
      </c>
      <c r="X22" s="129"/>
      <c r="Y22" s="129" t="s">
        <v>3</v>
      </c>
      <c r="Z22" s="129" t="s">
        <v>109</v>
      </c>
      <c r="AA22" s="129" t="s">
        <v>3</v>
      </c>
      <c r="AB22" s="129" t="s">
        <v>3</v>
      </c>
      <c r="AC22" s="129" t="s">
        <v>3</v>
      </c>
      <c r="AD22" s="129">
        <f>editketerangancetak!L28</f>
        <v>7</v>
      </c>
      <c r="AE22" s="102"/>
    </row>
    <row r="23" spans="1:31" s="46" customFormat="1" ht="20.25" customHeight="1" x14ac:dyDescent="0.2">
      <c r="A23" s="144">
        <v>68</v>
      </c>
      <c r="B23" s="145">
        <v>10</v>
      </c>
      <c r="C23" s="145" t="s">
        <v>113</v>
      </c>
      <c r="D23" s="146" t="s">
        <v>140</v>
      </c>
      <c r="E23" s="133" t="s">
        <v>3</v>
      </c>
      <c r="F23" s="134" t="s">
        <v>135</v>
      </c>
      <c r="G23" s="134" t="s">
        <v>50</v>
      </c>
      <c r="H23" s="134" t="s">
        <v>81</v>
      </c>
      <c r="I23" s="134" t="s">
        <v>82</v>
      </c>
      <c r="J23" s="128">
        <f t="shared" si="0"/>
        <v>0.27222222222222225</v>
      </c>
      <c r="K23" s="128">
        <f t="shared" si="1"/>
        <v>0.5527777777777777</v>
      </c>
      <c r="L23" s="129" t="s">
        <v>84</v>
      </c>
      <c r="M23" s="129" t="s">
        <v>84</v>
      </c>
      <c r="N23" s="129" t="s">
        <v>3</v>
      </c>
      <c r="O23" s="129" t="s">
        <v>3</v>
      </c>
      <c r="P23" s="129" t="s">
        <v>3</v>
      </c>
      <c r="Q23" s="129" t="s">
        <v>3</v>
      </c>
      <c r="R23" s="129" t="s">
        <v>44</v>
      </c>
      <c r="S23" s="129" t="s">
        <v>3</v>
      </c>
      <c r="T23" s="129" t="s">
        <v>85</v>
      </c>
      <c r="U23" s="129" t="s">
        <v>85</v>
      </c>
      <c r="V23" s="129" t="s">
        <v>4</v>
      </c>
      <c r="W23" s="129" t="s">
        <v>84</v>
      </c>
      <c r="X23" s="129"/>
      <c r="Y23" s="129" t="s">
        <v>3</v>
      </c>
      <c r="Z23" s="129" t="s">
        <v>83</v>
      </c>
      <c r="AA23" s="129" t="s">
        <v>3</v>
      </c>
      <c r="AB23" s="129" t="s">
        <v>3</v>
      </c>
      <c r="AC23" s="129" t="s">
        <v>3</v>
      </c>
      <c r="AD23" s="129">
        <f>editketerangancetak!L29</f>
        <v>2</v>
      </c>
    </row>
    <row r="24" spans="1:31" s="46" customFormat="1" ht="20.25" customHeight="1" x14ac:dyDescent="0.2">
      <c r="A24" s="144">
        <v>68</v>
      </c>
      <c r="B24" s="145">
        <v>10</v>
      </c>
      <c r="C24" s="145" t="s">
        <v>113</v>
      </c>
      <c r="D24" s="146" t="s">
        <v>140</v>
      </c>
      <c r="E24" s="133" t="s">
        <v>3</v>
      </c>
      <c r="F24" s="134" t="s">
        <v>136</v>
      </c>
      <c r="G24" s="134" t="s">
        <v>50</v>
      </c>
      <c r="H24" s="134" t="s">
        <v>81</v>
      </c>
      <c r="I24" s="134" t="s">
        <v>82</v>
      </c>
      <c r="J24" s="128">
        <f t="shared" si="0"/>
        <v>0.27222222222222225</v>
      </c>
      <c r="K24" s="128">
        <f t="shared" si="1"/>
        <v>0.5527777777777777</v>
      </c>
      <c r="L24" s="129" t="s">
        <v>84</v>
      </c>
      <c r="M24" s="129" t="s">
        <v>84</v>
      </c>
      <c r="N24" s="129" t="s">
        <v>3</v>
      </c>
      <c r="O24" s="129" t="s">
        <v>3</v>
      </c>
      <c r="P24" s="129" t="s">
        <v>3</v>
      </c>
      <c r="Q24" s="129" t="s">
        <v>3</v>
      </c>
      <c r="R24" s="129" t="s">
        <v>92</v>
      </c>
      <c r="S24" s="129" t="s">
        <v>3</v>
      </c>
      <c r="T24" s="129" t="s">
        <v>85</v>
      </c>
      <c r="U24" s="129" t="s">
        <v>85</v>
      </c>
      <c r="V24" s="129" t="s">
        <v>4</v>
      </c>
      <c r="W24" s="129" t="s">
        <v>84</v>
      </c>
      <c r="X24" s="129"/>
      <c r="Y24" s="129" t="s">
        <v>3</v>
      </c>
      <c r="Z24" s="129" t="s">
        <v>110</v>
      </c>
      <c r="AA24" s="129" t="s">
        <v>3</v>
      </c>
      <c r="AB24" s="129" t="s">
        <v>3</v>
      </c>
      <c r="AC24" s="129" t="s">
        <v>3</v>
      </c>
      <c r="AD24" s="129">
        <f>editketerangancetak!L30</f>
        <v>3</v>
      </c>
    </row>
    <row r="25" spans="1:31" s="46" customFormat="1" ht="20.25" customHeight="1" x14ac:dyDescent="0.2">
      <c r="A25" s="144">
        <v>68</v>
      </c>
      <c r="B25" s="145">
        <v>10</v>
      </c>
      <c r="C25" s="145" t="s">
        <v>113</v>
      </c>
      <c r="D25" s="146" t="s">
        <v>140</v>
      </c>
      <c r="E25" s="133" t="s">
        <v>3</v>
      </c>
      <c r="F25" s="134" t="s">
        <v>137</v>
      </c>
      <c r="G25" s="134" t="s">
        <v>50</v>
      </c>
      <c r="H25" s="134" t="s">
        <v>81</v>
      </c>
      <c r="I25" s="134" t="s">
        <v>82</v>
      </c>
      <c r="J25" s="128">
        <f t="shared" si="0"/>
        <v>0.27222222222222225</v>
      </c>
      <c r="K25" s="128">
        <f t="shared" si="1"/>
        <v>0.5527777777777777</v>
      </c>
      <c r="L25" s="129" t="s">
        <v>84</v>
      </c>
      <c r="M25" s="129" t="s">
        <v>84</v>
      </c>
      <c r="N25" s="129" t="s">
        <v>3</v>
      </c>
      <c r="O25" s="129" t="s">
        <v>3</v>
      </c>
      <c r="P25" s="129" t="s">
        <v>3</v>
      </c>
      <c r="Q25" s="129" t="s">
        <v>3</v>
      </c>
      <c r="R25" s="129" t="s">
        <v>95</v>
      </c>
      <c r="S25" s="129" t="s">
        <v>3</v>
      </c>
      <c r="T25" s="129" t="s">
        <v>85</v>
      </c>
      <c r="U25" s="129" t="s">
        <v>85</v>
      </c>
      <c r="V25" s="129" t="s">
        <v>4</v>
      </c>
      <c r="W25" s="129" t="s">
        <v>84</v>
      </c>
      <c r="X25" s="129"/>
      <c r="Y25" s="129" t="s">
        <v>3</v>
      </c>
      <c r="Z25" s="129" t="s">
        <v>88</v>
      </c>
      <c r="AA25" s="129" t="s">
        <v>3</v>
      </c>
      <c r="AB25" s="129" t="s">
        <v>3</v>
      </c>
      <c r="AC25" s="129" t="s">
        <v>3</v>
      </c>
      <c r="AD25" s="129">
        <f>editketerangancetak!L31</f>
        <v>4</v>
      </c>
    </row>
    <row r="26" spans="1:31" s="46" customFormat="1" ht="20.25" customHeight="1" x14ac:dyDescent="0.2">
      <c r="A26" s="144">
        <v>68</v>
      </c>
      <c r="B26" s="145">
        <v>10</v>
      </c>
      <c r="C26" s="145" t="s">
        <v>113</v>
      </c>
      <c r="D26" s="146" t="s">
        <v>140</v>
      </c>
      <c r="E26" s="133" t="s">
        <v>3</v>
      </c>
      <c r="F26" s="134" t="s">
        <v>138</v>
      </c>
      <c r="G26" s="134" t="s">
        <v>50</v>
      </c>
      <c r="H26" s="134" t="s">
        <v>81</v>
      </c>
      <c r="I26" s="134" t="s">
        <v>82</v>
      </c>
      <c r="J26" s="128">
        <f t="shared" si="0"/>
        <v>0.27222222222222225</v>
      </c>
      <c r="K26" s="128">
        <f t="shared" si="1"/>
        <v>0.5527777777777777</v>
      </c>
      <c r="L26" s="129" t="s">
        <v>84</v>
      </c>
      <c r="M26" s="129" t="s">
        <v>84</v>
      </c>
      <c r="N26" s="129" t="s">
        <v>3</v>
      </c>
      <c r="O26" s="129" t="s">
        <v>3</v>
      </c>
      <c r="P26" s="129" t="s">
        <v>3</v>
      </c>
      <c r="Q26" s="129" t="s">
        <v>3</v>
      </c>
      <c r="R26" s="129" t="s">
        <v>44</v>
      </c>
      <c r="S26" s="129" t="s">
        <v>3</v>
      </c>
      <c r="T26" s="129" t="s">
        <v>85</v>
      </c>
      <c r="U26" s="129" t="s">
        <v>85</v>
      </c>
      <c r="V26" s="129" t="s">
        <v>4</v>
      </c>
      <c r="W26" s="129" t="s">
        <v>84</v>
      </c>
      <c r="X26" s="129"/>
      <c r="Y26" s="129" t="s">
        <v>3</v>
      </c>
      <c r="Z26" s="129" t="s">
        <v>105</v>
      </c>
      <c r="AA26" s="129" t="s">
        <v>3</v>
      </c>
      <c r="AB26" s="129" t="s">
        <v>3</v>
      </c>
      <c r="AC26" s="129" t="s">
        <v>3</v>
      </c>
      <c r="AD26" s="129">
        <f>editketerangancetak!L32</f>
        <v>5</v>
      </c>
    </row>
    <row r="27" spans="1:31" s="46" customFormat="1" ht="20.25" customHeight="1" x14ac:dyDescent="0.2">
      <c r="A27" s="144">
        <v>68</v>
      </c>
      <c r="B27" s="145">
        <v>10</v>
      </c>
      <c r="C27" s="145" t="s">
        <v>113</v>
      </c>
      <c r="D27" s="146" t="s">
        <v>140</v>
      </c>
      <c r="E27" s="133"/>
      <c r="F27" s="134">
        <v>43707</v>
      </c>
      <c r="G27" s="134" t="s">
        <v>78</v>
      </c>
      <c r="H27" s="134" t="s">
        <v>81</v>
      </c>
      <c r="I27" s="134" t="s">
        <v>91</v>
      </c>
      <c r="J27" s="128">
        <f t="shared" si="0"/>
        <v>0.27222222222222225</v>
      </c>
      <c r="K27" s="128">
        <f t="shared" si="1"/>
        <v>0.46944444444444444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>
        <f>editketerangancetak!L33</f>
        <v>6</v>
      </c>
      <c r="AE27" s="101"/>
    </row>
    <row r="28" spans="1:31" ht="15" x14ac:dyDescent="0.25">
      <c r="A28" s="144">
        <v>68</v>
      </c>
      <c r="B28" s="145">
        <v>10</v>
      </c>
      <c r="C28" s="145" t="s">
        <v>113</v>
      </c>
      <c r="D28" s="146" t="s">
        <v>140</v>
      </c>
      <c r="E28" s="133"/>
      <c r="F28" s="134">
        <v>43708</v>
      </c>
      <c r="G28" s="134" t="s">
        <v>79</v>
      </c>
      <c r="H28" s="134" t="s">
        <v>81</v>
      </c>
      <c r="I28" s="134" t="s">
        <v>94</v>
      </c>
      <c r="J28" s="128">
        <f t="shared" si="0"/>
        <v>0.27222222222222225</v>
      </c>
      <c r="K28" s="128">
        <f t="shared" si="1"/>
        <v>0.51111111111111107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>
        <f>editketerangancetak!L34</f>
        <v>7</v>
      </c>
      <c r="AE28" s="102"/>
    </row>
    <row r="29" spans="1:31" x14ac:dyDescent="0.25">
      <c r="A29" s="135"/>
      <c r="B29" s="135"/>
      <c r="C29" s="135"/>
      <c r="D29" s="135"/>
      <c r="E29" s="135"/>
      <c r="F29" s="135"/>
      <c r="G29" s="135"/>
      <c r="H29" s="135"/>
      <c r="I29" s="136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>
        <f>editketerangancetak!L35</f>
        <v>0</v>
      </c>
    </row>
    <row r="30" spans="1:31" x14ac:dyDescent="0.25">
      <c r="A30" s="135"/>
      <c r="B30" s="135"/>
      <c r="C30" s="135"/>
      <c r="D30" s="135"/>
      <c r="E30" s="135"/>
      <c r="F30" s="135"/>
      <c r="G30" s="135"/>
      <c r="H30" s="135"/>
      <c r="I30" s="136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>
        <f>editketerangancetak!L36</f>
        <v>0</v>
      </c>
    </row>
    <row r="31" spans="1:31" x14ac:dyDescent="0.25">
      <c r="A31" s="135"/>
      <c r="B31" s="135"/>
      <c r="C31" s="135"/>
      <c r="D31" s="135"/>
      <c r="E31" s="135"/>
      <c r="F31" s="135"/>
      <c r="G31" s="135"/>
      <c r="H31" s="135"/>
      <c r="I31" s="136"/>
      <c r="L31" s="47">
        <f>SUM(L33:L62)</f>
        <v>25</v>
      </c>
      <c r="M31" s="47">
        <f>SUM(M34:M62)</f>
        <v>0</v>
      </c>
    </row>
    <row r="32" spans="1:31" x14ac:dyDescent="0.25">
      <c r="A32" s="135"/>
      <c r="B32" s="135"/>
      <c r="C32" s="135"/>
      <c r="D32" s="135"/>
      <c r="E32" s="135"/>
      <c r="F32" s="135"/>
      <c r="G32" s="135"/>
      <c r="H32" s="135"/>
      <c r="I32" s="136"/>
    </row>
    <row r="33" spans="12:18" hidden="1" x14ac:dyDescent="0.25">
      <c r="L33" s="47">
        <f t="shared" ref="L33:L62" si="2">VALUE(M2)</f>
        <v>1</v>
      </c>
      <c r="R33" s="91">
        <v>0.25</v>
      </c>
    </row>
    <row r="34" spans="12:18" hidden="1" x14ac:dyDescent="0.25">
      <c r="L34" s="47">
        <f t="shared" si="2"/>
        <v>1</v>
      </c>
      <c r="R34" s="45" t="s">
        <v>44</v>
      </c>
    </row>
    <row r="35" spans="12:18" hidden="1" x14ac:dyDescent="0.25">
      <c r="L35" s="47">
        <f t="shared" si="2"/>
        <v>1</v>
      </c>
      <c r="R35" s="45" t="s">
        <v>44</v>
      </c>
    </row>
    <row r="36" spans="12:18" hidden="1" x14ac:dyDescent="0.25">
      <c r="L36" s="47">
        <f t="shared" si="2"/>
        <v>1</v>
      </c>
      <c r="R36" s="45" t="s">
        <v>44</v>
      </c>
    </row>
    <row r="37" spans="12:18" hidden="1" x14ac:dyDescent="0.25">
      <c r="L37" s="47">
        <f t="shared" si="2"/>
        <v>1</v>
      </c>
      <c r="R37" s="45" t="s">
        <v>44</v>
      </c>
    </row>
    <row r="38" spans="12:18" hidden="1" x14ac:dyDescent="0.25">
      <c r="L38" s="47">
        <f t="shared" si="2"/>
        <v>1</v>
      </c>
      <c r="R38" s="45" t="s">
        <v>44</v>
      </c>
    </row>
    <row r="39" spans="12:18" hidden="1" x14ac:dyDescent="0.25">
      <c r="L39" s="47">
        <f t="shared" si="2"/>
        <v>1</v>
      </c>
      <c r="R39" s="45" t="s">
        <v>44</v>
      </c>
    </row>
    <row r="40" spans="12:18" hidden="1" x14ac:dyDescent="0.25">
      <c r="L40" s="47">
        <f t="shared" si="2"/>
        <v>1</v>
      </c>
      <c r="R40" s="45" t="s">
        <v>44</v>
      </c>
    </row>
    <row r="41" spans="12:18" hidden="1" x14ac:dyDescent="0.25">
      <c r="L41" s="47">
        <f t="shared" si="2"/>
        <v>1</v>
      </c>
      <c r="R41" s="45" t="s">
        <v>44</v>
      </c>
    </row>
    <row r="42" spans="12:18" hidden="1" x14ac:dyDescent="0.25">
      <c r="L42" s="47">
        <f t="shared" si="2"/>
        <v>1</v>
      </c>
      <c r="R42" s="45" t="s">
        <v>44</v>
      </c>
    </row>
    <row r="43" spans="12:18" hidden="1" x14ac:dyDescent="0.25">
      <c r="L43" s="47">
        <f t="shared" si="2"/>
        <v>1</v>
      </c>
      <c r="R43" s="45" t="s">
        <v>44</v>
      </c>
    </row>
    <row r="44" spans="12:18" hidden="1" x14ac:dyDescent="0.25">
      <c r="L44" s="47">
        <f t="shared" si="2"/>
        <v>1</v>
      </c>
      <c r="R44" s="45" t="s">
        <v>44</v>
      </c>
    </row>
    <row r="45" spans="12:18" hidden="1" x14ac:dyDescent="0.25">
      <c r="L45" s="47">
        <f t="shared" si="2"/>
        <v>1</v>
      </c>
      <c r="R45" s="45" t="s">
        <v>44</v>
      </c>
    </row>
    <row r="46" spans="12:18" hidden="1" x14ac:dyDescent="0.25">
      <c r="L46" s="47">
        <f t="shared" si="2"/>
        <v>1</v>
      </c>
      <c r="R46" s="45" t="s">
        <v>44</v>
      </c>
    </row>
    <row r="47" spans="12:18" hidden="1" x14ac:dyDescent="0.25">
      <c r="L47" s="47">
        <f t="shared" si="2"/>
        <v>1</v>
      </c>
      <c r="R47" s="45" t="s">
        <v>44</v>
      </c>
    </row>
    <row r="48" spans="12:18" hidden="1" x14ac:dyDescent="0.25">
      <c r="L48" s="47">
        <f t="shared" si="2"/>
        <v>1</v>
      </c>
      <c r="R48" s="45" t="s">
        <v>44</v>
      </c>
    </row>
    <row r="49" spans="12:18" hidden="1" x14ac:dyDescent="0.25">
      <c r="L49" s="47">
        <f t="shared" si="2"/>
        <v>1</v>
      </c>
      <c r="R49" s="45" t="s">
        <v>44</v>
      </c>
    </row>
    <row r="50" spans="12:18" hidden="1" x14ac:dyDescent="0.25">
      <c r="L50" s="47">
        <f t="shared" si="2"/>
        <v>1</v>
      </c>
      <c r="R50" s="45" t="s">
        <v>44</v>
      </c>
    </row>
    <row r="51" spans="12:18" hidden="1" x14ac:dyDescent="0.25">
      <c r="L51" s="47">
        <f t="shared" si="2"/>
        <v>1</v>
      </c>
      <c r="R51" s="45" t="s">
        <v>44</v>
      </c>
    </row>
    <row r="52" spans="12:18" hidden="1" x14ac:dyDescent="0.25">
      <c r="L52" s="47">
        <f t="shared" si="2"/>
        <v>1</v>
      </c>
      <c r="R52" s="45" t="s">
        <v>44</v>
      </c>
    </row>
    <row r="53" spans="12:18" hidden="1" x14ac:dyDescent="0.25">
      <c r="L53" s="47">
        <f t="shared" si="2"/>
        <v>1</v>
      </c>
      <c r="R53" s="45" t="s">
        <v>44</v>
      </c>
    </row>
    <row r="54" spans="12:18" hidden="1" x14ac:dyDescent="0.25">
      <c r="L54" s="47">
        <f t="shared" si="2"/>
        <v>1</v>
      </c>
      <c r="R54" s="45" t="s">
        <v>44</v>
      </c>
    </row>
    <row r="55" spans="12:18" hidden="1" x14ac:dyDescent="0.25">
      <c r="L55" s="47">
        <f t="shared" si="2"/>
        <v>1</v>
      </c>
      <c r="R55" s="45" t="s">
        <v>44</v>
      </c>
    </row>
    <row r="56" spans="12:18" hidden="1" x14ac:dyDescent="0.25">
      <c r="L56" s="47">
        <f t="shared" si="2"/>
        <v>1</v>
      </c>
      <c r="R56" s="45" t="s">
        <v>44</v>
      </c>
    </row>
    <row r="57" spans="12:18" hidden="1" x14ac:dyDescent="0.25">
      <c r="L57" s="47">
        <f t="shared" si="2"/>
        <v>1</v>
      </c>
      <c r="R57" s="45" t="s">
        <v>44</v>
      </c>
    </row>
    <row r="58" spans="12:18" hidden="1" x14ac:dyDescent="0.25">
      <c r="L58" s="47">
        <f t="shared" si="2"/>
        <v>0</v>
      </c>
      <c r="R58" s="45" t="s">
        <v>44</v>
      </c>
    </row>
    <row r="59" spans="12:18" hidden="1" x14ac:dyDescent="0.25">
      <c r="L59" s="47">
        <f t="shared" si="2"/>
        <v>0</v>
      </c>
      <c r="R59" s="45" t="s">
        <v>44</v>
      </c>
    </row>
    <row r="60" spans="12:18" hidden="1" x14ac:dyDescent="0.25">
      <c r="L60" s="47">
        <f t="shared" si="2"/>
        <v>0</v>
      </c>
      <c r="R60" s="45" t="s">
        <v>44</v>
      </c>
    </row>
    <row r="61" spans="12:18" hidden="1" x14ac:dyDescent="0.25">
      <c r="L61" s="47">
        <f t="shared" si="2"/>
        <v>0</v>
      </c>
      <c r="R61" s="45" t="s">
        <v>44</v>
      </c>
    </row>
    <row r="62" spans="12:18" hidden="1" x14ac:dyDescent="0.25">
      <c r="L62" s="47">
        <f t="shared" si="2"/>
        <v>0</v>
      </c>
      <c r="R62" s="45" t="s">
        <v>44</v>
      </c>
    </row>
  </sheetData>
  <protectedRanges>
    <protectedRange sqref="A1:I32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H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130" bestFit="1" customWidth="1"/>
    <col min="2" max="2" width="9" style="130" bestFit="1" customWidth="1"/>
    <col min="3" max="3" width="14.28515625" style="130" bestFit="1" customWidth="1"/>
    <col min="4" max="4" width="19.42578125" style="130" bestFit="1" customWidth="1"/>
    <col min="5" max="5" width="14.85546875" style="130" bestFit="1" customWidth="1"/>
    <col min="6" max="6" width="12.7109375" style="130" bestFit="1" customWidth="1"/>
    <col min="7" max="7" width="11.85546875" style="130" bestFit="1" customWidth="1"/>
    <col min="8" max="8" width="9.85546875" style="130" bestFit="1" customWidth="1"/>
    <col min="9" max="9" width="9.85546875" style="131" bestFit="1" customWidth="1"/>
    <col min="10" max="10" width="10.140625" style="130" bestFit="1" customWidth="1"/>
    <col min="11" max="11" width="12" style="130" bestFit="1" customWidth="1"/>
    <col min="12" max="12" width="9.140625" style="130" bestFit="1" customWidth="1"/>
    <col min="13" max="13" width="11.28515625" style="130" bestFit="1" customWidth="1"/>
    <col min="14" max="14" width="6" style="130" bestFit="1" customWidth="1"/>
    <col min="15" max="15" width="6.85546875" style="130" bestFit="1" customWidth="1"/>
    <col min="16" max="16" width="9" style="130" bestFit="1" customWidth="1"/>
    <col min="17" max="17" width="10.28515625" style="130" bestFit="1" customWidth="1"/>
    <col min="18" max="18" width="12.85546875" style="130" bestFit="1" customWidth="1"/>
    <col min="19" max="19" width="12.28515625" style="130" bestFit="1" customWidth="1"/>
    <col min="20" max="20" width="11.42578125" style="130" bestFit="1" customWidth="1"/>
    <col min="21" max="21" width="13.42578125" style="130" bestFit="1" customWidth="1"/>
    <col min="22" max="22" width="20.7109375" style="130" bestFit="1" customWidth="1"/>
    <col min="23" max="23" width="8.5703125" style="130" bestFit="1" customWidth="1"/>
    <col min="24" max="24" width="11.7109375" style="130" bestFit="1" customWidth="1"/>
    <col min="25" max="25" width="9.5703125" style="130" bestFit="1" customWidth="1"/>
    <col min="26" max="26" width="12.28515625" style="130" bestFit="1" customWidth="1"/>
    <col min="27" max="27" width="13" style="130" bestFit="1" customWidth="1"/>
    <col min="28" max="28" width="16.28515625" style="130" bestFit="1" customWidth="1"/>
    <col min="29" max="29" width="14.140625" style="130" bestFit="1" customWidth="1"/>
    <col min="30" max="35" width="9.140625" style="132" customWidth="1"/>
    <col min="36" max="16384" width="9.140625" style="132" hidden="1"/>
  </cols>
  <sheetData>
    <row r="1" spans="1:34" ht="15" x14ac:dyDescent="0.25">
      <c r="A1" s="125" t="s">
        <v>54</v>
      </c>
      <c r="B1" s="125" t="s">
        <v>55</v>
      </c>
      <c r="C1" s="125" t="s">
        <v>52</v>
      </c>
      <c r="D1" s="125" t="s">
        <v>56</v>
      </c>
      <c r="E1" s="125" t="s">
        <v>53</v>
      </c>
      <c r="F1" s="125" t="s">
        <v>57</v>
      </c>
      <c r="G1" s="125" t="s">
        <v>58</v>
      </c>
      <c r="H1" s="125" t="s">
        <v>59</v>
      </c>
      <c r="I1" s="125" t="s">
        <v>60</v>
      </c>
      <c r="J1" s="125" t="s">
        <v>61</v>
      </c>
      <c r="K1" s="125" t="s">
        <v>62</v>
      </c>
      <c r="L1" s="125" t="s">
        <v>0</v>
      </c>
      <c r="M1" s="125" t="s">
        <v>63</v>
      </c>
      <c r="N1" s="125" t="s">
        <v>64</v>
      </c>
      <c r="O1" s="125" t="s">
        <v>65</v>
      </c>
      <c r="P1" s="125" t="s">
        <v>66</v>
      </c>
      <c r="Q1" s="125" t="s">
        <v>67</v>
      </c>
      <c r="R1" s="125" t="s">
        <v>68</v>
      </c>
      <c r="S1" s="125" t="s">
        <v>69</v>
      </c>
      <c r="T1" s="125" t="s">
        <v>70</v>
      </c>
      <c r="U1" s="125" t="s">
        <v>71</v>
      </c>
      <c r="V1" s="125" t="s">
        <v>72</v>
      </c>
      <c r="W1" s="125" t="s">
        <v>1</v>
      </c>
      <c r="X1" s="125" t="s">
        <v>73</v>
      </c>
      <c r="Y1" s="125" t="s">
        <v>74</v>
      </c>
      <c r="Z1" s="125" t="s">
        <v>75</v>
      </c>
      <c r="AA1" s="125" t="s">
        <v>2</v>
      </c>
      <c r="AB1" s="125" t="s">
        <v>76</v>
      </c>
      <c r="AC1" s="125" t="s">
        <v>77</v>
      </c>
      <c r="AD1" s="126"/>
      <c r="AG1" s="137" t="s">
        <v>112</v>
      </c>
      <c r="AH1" s="137" t="s">
        <v>111</v>
      </c>
    </row>
    <row r="2" spans="1:34" s="129" customFormat="1" ht="20.25" customHeight="1" x14ac:dyDescent="0.2">
      <c r="A2" s="127">
        <f>IF(copasnamajadwal!A2="","",copasnamajadwal!A2)</f>
        <v>68</v>
      </c>
      <c r="B2" s="127">
        <f>IF(copasnamajadwal!B2="","",copasnamajadwal!B2)</f>
        <v>10</v>
      </c>
      <c r="C2" s="127" t="str">
        <f>IF(copasnamajadwal!C2="","",copasnamajadwal!C2)</f>
        <v>2356764667220003</v>
      </c>
      <c r="D2" s="127" t="str">
        <f>IF(copasnamajadwal!D2="","",copasnamajadwal!D2)</f>
        <v>CHUSNI K</v>
      </c>
      <c r="E2" s="127" t="str">
        <f>IF(copasnamajadwal!E2="","",copasnamajadwal!E2)</f>
        <v/>
      </c>
      <c r="F2" s="138" t="str">
        <f>IF(copasnamajadwal!F2="","",copasnamajadwal!F2)</f>
        <v>01/08/2019</v>
      </c>
      <c r="G2" s="127" t="str">
        <f>IF(copasnamajadwal!G2="","",copasnamajadwal!G2)</f>
        <v>Sergu Sen-Kam</v>
      </c>
      <c r="H2" s="127" t="str">
        <f>IF(copasnamajadwal!H2="","",copasnamajadwal!H2)</f>
        <v>07:00</v>
      </c>
      <c r="I2" s="127" t="str">
        <f>IF(copasnamajadwal!I2="","",copasnamajadwal!I2)</f>
        <v>13:00</v>
      </c>
      <c r="J2" s="139">
        <f>IF(copasnamajadwal!J2="","",copasnamajadwal!J2)+TIME(0,AG2,0)</f>
        <v>0.2729166666666667</v>
      </c>
      <c r="K2" s="140">
        <f>IF(copasnamajadwal!K2="","",copasnamajadwal!K2)+TIME(0,AH2,0)</f>
        <v>0.55416666666666659</v>
      </c>
      <c r="L2" s="127" t="str">
        <f>IF(copasnamajadwal!L2="","",copasnamajadwal!L2)</f>
        <v>1</v>
      </c>
      <c r="M2" s="127" t="str">
        <f>IF(copasnamajadwal!M2="","",copasnamajadwal!M2)</f>
        <v>1</v>
      </c>
      <c r="N2" s="127" t="str">
        <f>IF(copasnamajadwal!N2="","",copasnamajadwal!N2)</f>
        <v/>
      </c>
      <c r="O2" s="127" t="str">
        <f>IF(copasnamajadwal!O2="","",copasnamajadwal!O2)</f>
        <v/>
      </c>
      <c r="P2" s="127" t="str">
        <f>IF(copasnamajadwal!P2="","",copasnamajadwal!P2)</f>
        <v/>
      </c>
      <c r="Q2" s="127" t="str">
        <f>IF(copasnamajadwal!Q2="","",copasnamajadwal!Q2)</f>
        <v/>
      </c>
      <c r="R2" s="127" t="str">
        <f>IF(copasnamajadwal!R2="","",copasnamajadwal!R2)</f>
        <v>06:00</v>
      </c>
      <c r="S2" s="127" t="str">
        <f>IF(copasnamajadwal!S2="","",copasnamajadwal!S2)</f>
        <v/>
      </c>
      <c r="T2" s="127" t="str">
        <f>IF(copasnamajadwal!T2="","",copasnamajadwal!T2)</f>
        <v>True</v>
      </c>
      <c r="U2" s="127" t="str">
        <f>IF(copasnamajadwal!U2="","",copasnamajadwal!U2)</f>
        <v>True</v>
      </c>
      <c r="V2" s="127" t="str">
        <f>IF(copasnamajadwal!V2="","",copasnamajadwal!V2)</f>
        <v>MI LABRUK KIDUL</v>
      </c>
      <c r="W2" s="127" t="str">
        <f>IF(copasnamajadwal!W2="","",copasnamajadwal!W2)</f>
        <v>1</v>
      </c>
      <c r="X2" s="127" t="str">
        <f>IF(copasnamajadwal!X2="","",copasnamajadwal!X2)</f>
        <v/>
      </c>
      <c r="Y2" s="127" t="str">
        <f>IF(copasnamajadwal!Y2="","",copasnamajadwal!Y2)</f>
        <v/>
      </c>
      <c r="Z2" s="127" t="str">
        <f>IF(copasnamajadwal!Z2="","",copasnamajadwal!Z2)</f>
        <v>06:56</v>
      </c>
      <c r="AA2" s="127" t="str">
        <f>IF(copasnamajadwal!AA2="","",copasnamajadwal!AA2)</f>
        <v/>
      </c>
      <c r="AB2" s="127" t="str">
        <f>IF(copasnamajadwal!AB2="","",copasnamajadwal!AB2)</f>
        <v/>
      </c>
      <c r="AC2" s="127" t="str">
        <f>IF(copasnamajadwal!AC2="","",copasnamajadwal!AC2)</f>
        <v/>
      </c>
      <c r="AD2" s="127">
        <f>IF(copasnamajadwal!AD2="","",copasnamajadwal!AD2)</f>
        <v>5</v>
      </c>
      <c r="AG2" s="124">
        <v>1</v>
      </c>
      <c r="AH2" s="124">
        <v>2</v>
      </c>
    </row>
    <row r="3" spans="1:34" s="129" customFormat="1" ht="20.25" customHeight="1" x14ac:dyDescent="0.2">
      <c r="A3" s="127">
        <f>IF(copasnamajadwal!A3="","",copasnamajadwal!A3)</f>
        <v>68</v>
      </c>
      <c r="B3" s="127">
        <f>IF(copasnamajadwal!B3="","",copasnamajadwal!B3)</f>
        <v>10</v>
      </c>
      <c r="C3" s="127" t="str">
        <f>IF(copasnamajadwal!C3="","",copasnamajadwal!C3)</f>
        <v>2356764667220003</v>
      </c>
      <c r="D3" s="127" t="str">
        <f>IF(copasnamajadwal!D3="","",copasnamajadwal!D3)</f>
        <v>CHUSNI K</v>
      </c>
      <c r="E3" s="127" t="str">
        <f>IF(copasnamajadwal!E3="","",copasnamajadwal!E3)</f>
        <v/>
      </c>
      <c r="F3" s="138" t="str">
        <f>IF(copasnamajadwal!F3="","",copasnamajadwal!F3)</f>
        <v>02/08/2019</v>
      </c>
      <c r="G3" s="127" t="str">
        <f>IF(copasnamajadwal!G3="","",copasnamajadwal!G3)</f>
        <v>Sergu Jum</v>
      </c>
      <c r="H3" s="127" t="str">
        <f>IF(copasnamajadwal!H3="","",copasnamajadwal!H3)</f>
        <v>07:00</v>
      </c>
      <c r="I3" s="127" t="str">
        <f>IF(copasnamajadwal!I3="","",copasnamajadwal!I3)</f>
        <v>11:00</v>
      </c>
      <c r="J3" s="139">
        <f>IF(copasnamajadwal!J3="","",copasnamajadwal!J3)+TIME(0,AG3,0)</f>
        <v>0.2729166666666667</v>
      </c>
      <c r="K3" s="140">
        <f>IF(copasnamajadwal!K3="","",copasnamajadwal!K3)+TIME(0,AH3,0)</f>
        <v>0.47013888888888888</v>
      </c>
      <c r="L3" s="127" t="str">
        <f>IF(copasnamajadwal!L3="","",copasnamajadwal!L3)</f>
        <v>1</v>
      </c>
      <c r="M3" s="127" t="str">
        <f>IF(copasnamajadwal!M3="","",copasnamajadwal!M3)</f>
        <v>1</v>
      </c>
      <c r="N3" s="127" t="str">
        <f>IF(copasnamajadwal!N3="","",copasnamajadwal!N3)</f>
        <v/>
      </c>
      <c r="O3" s="127" t="str">
        <f>IF(copasnamajadwal!O3="","",copasnamajadwal!O3)</f>
        <v/>
      </c>
      <c r="P3" s="127" t="str">
        <f>IF(copasnamajadwal!P3="","",copasnamajadwal!P3)</f>
        <v/>
      </c>
      <c r="Q3" s="127" t="str">
        <f>IF(copasnamajadwal!Q3="","",copasnamajadwal!Q3)</f>
        <v/>
      </c>
      <c r="R3" s="127" t="str">
        <f>IF(copasnamajadwal!R3="","",copasnamajadwal!R3)</f>
        <v>06:00</v>
      </c>
      <c r="S3" s="127" t="str">
        <f>IF(copasnamajadwal!S3="","",copasnamajadwal!S3)</f>
        <v/>
      </c>
      <c r="T3" s="127" t="str">
        <f>IF(copasnamajadwal!T3="","",copasnamajadwal!T3)</f>
        <v>True</v>
      </c>
      <c r="U3" s="127" t="str">
        <f>IF(copasnamajadwal!U3="","",copasnamajadwal!U3)</f>
        <v>True</v>
      </c>
      <c r="V3" s="127" t="str">
        <f>IF(copasnamajadwal!V3="","",copasnamajadwal!V3)</f>
        <v>MI LABRUK KIDUL</v>
      </c>
      <c r="W3" s="127" t="str">
        <f>IF(copasnamajadwal!W3="","",copasnamajadwal!W3)</f>
        <v>1</v>
      </c>
      <c r="X3" s="127" t="str">
        <f>IF(copasnamajadwal!X3="","",copasnamajadwal!X3)</f>
        <v/>
      </c>
      <c r="Y3" s="127" t="str">
        <f>IF(copasnamajadwal!Y3="","",copasnamajadwal!Y3)</f>
        <v/>
      </c>
      <c r="Z3" s="127" t="str">
        <f>IF(copasnamajadwal!Z3="","",copasnamajadwal!Z3)</f>
        <v>07:56</v>
      </c>
      <c r="AA3" s="127" t="str">
        <f>IF(copasnamajadwal!AA3="","",copasnamajadwal!AA3)</f>
        <v/>
      </c>
      <c r="AB3" s="127" t="str">
        <f>IF(copasnamajadwal!AB3="","",copasnamajadwal!AB3)</f>
        <v/>
      </c>
      <c r="AC3" s="127" t="str">
        <f>IF(copasnamajadwal!AC3="","",copasnamajadwal!AC3)</f>
        <v/>
      </c>
      <c r="AD3" s="127">
        <f>IF(copasnamajadwal!AD3="","",copasnamajadwal!AD3)</f>
        <v>6</v>
      </c>
      <c r="AG3" s="124">
        <v>1</v>
      </c>
      <c r="AH3" s="124">
        <v>1</v>
      </c>
    </row>
    <row r="4" spans="1:34" s="129" customFormat="1" ht="20.25" customHeight="1" x14ac:dyDescent="0.2">
      <c r="A4" s="127">
        <f>IF(copasnamajadwal!A4="","",copasnamajadwal!A4)</f>
        <v>68</v>
      </c>
      <c r="B4" s="127">
        <f>IF(copasnamajadwal!B4="","",copasnamajadwal!B4)</f>
        <v>10</v>
      </c>
      <c r="C4" s="127" t="str">
        <f>IF(copasnamajadwal!C4="","",copasnamajadwal!C4)</f>
        <v>2356764667220003</v>
      </c>
      <c r="D4" s="127" t="str">
        <f>IF(copasnamajadwal!D4="","",copasnamajadwal!D4)</f>
        <v>CHUSNI K</v>
      </c>
      <c r="E4" s="127" t="str">
        <f>IF(copasnamajadwal!E4="","",copasnamajadwal!E4)</f>
        <v/>
      </c>
      <c r="F4" s="138" t="str">
        <f>IF(copasnamajadwal!F4="","",copasnamajadwal!F4)</f>
        <v>03/08/2019</v>
      </c>
      <c r="G4" s="127" t="str">
        <f>IF(copasnamajadwal!G4="","",copasnamajadwal!G4)</f>
        <v>sergu sabtu</v>
      </c>
      <c r="H4" s="127" t="str">
        <f>IF(copasnamajadwal!H4="","",copasnamajadwal!H4)</f>
        <v>07:00</v>
      </c>
      <c r="I4" s="127" t="str">
        <f>IF(copasnamajadwal!I4="","",copasnamajadwal!I4)</f>
        <v>12:00</v>
      </c>
      <c r="J4" s="139">
        <f>IF(copasnamajadwal!J4="","",copasnamajadwal!J4)+TIME(0,AG4,0)</f>
        <v>0.2729166666666667</v>
      </c>
      <c r="K4" s="140">
        <f>IF(copasnamajadwal!K4="","",copasnamajadwal!K4)+TIME(0,AH4,0)</f>
        <v>0.51249999999999996</v>
      </c>
      <c r="L4" s="127" t="str">
        <f>IF(copasnamajadwal!L4="","",copasnamajadwal!L4)</f>
        <v>1</v>
      </c>
      <c r="M4" s="127" t="str">
        <f>IF(copasnamajadwal!M4="","",copasnamajadwal!M4)</f>
        <v>1</v>
      </c>
      <c r="N4" s="127" t="str">
        <f>IF(copasnamajadwal!N4="","",copasnamajadwal!N4)</f>
        <v/>
      </c>
      <c r="O4" s="127" t="str">
        <f>IF(copasnamajadwal!O4="","",copasnamajadwal!O4)</f>
        <v/>
      </c>
      <c r="P4" s="127" t="str">
        <f>IF(copasnamajadwal!P4="","",copasnamajadwal!P4)</f>
        <v/>
      </c>
      <c r="Q4" s="127" t="str">
        <f>IF(copasnamajadwal!Q4="","",copasnamajadwal!Q4)</f>
        <v/>
      </c>
      <c r="R4" s="127" t="str">
        <f>IF(copasnamajadwal!R4="","",copasnamajadwal!R4)</f>
        <v>06:00</v>
      </c>
      <c r="S4" s="127" t="str">
        <f>IF(copasnamajadwal!S4="","",copasnamajadwal!S4)</f>
        <v/>
      </c>
      <c r="T4" s="127" t="str">
        <f>IF(copasnamajadwal!T4="","",copasnamajadwal!T4)</f>
        <v>True</v>
      </c>
      <c r="U4" s="127" t="str">
        <f>IF(copasnamajadwal!U4="","",copasnamajadwal!U4)</f>
        <v>True</v>
      </c>
      <c r="V4" s="127" t="str">
        <f>IF(copasnamajadwal!V4="","",copasnamajadwal!V4)</f>
        <v>MI LABRUK KIDUL</v>
      </c>
      <c r="W4" s="127" t="str">
        <f>IF(copasnamajadwal!W4="","",copasnamajadwal!W4)</f>
        <v>1</v>
      </c>
      <c r="X4" s="127" t="str">
        <f>IF(copasnamajadwal!X4="","",copasnamajadwal!X4)</f>
        <v/>
      </c>
      <c r="Y4" s="127" t="str">
        <f>IF(copasnamajadwal!Y4="","",copasnamajadwal!Y4)</f>
        <v/>
      </c>
      <c r="Z4" s="127" t="str">
        <f>IF(copasnamajadwal!Z4="","",copasnamajadwal!Z4)</f>
        <v>07:12</v>
      </c>
      <c r="AA4" s="127" t="str">
        <f>IF(copasnamajadwal!AA4="","",copasnamajadwal!AA4)</f>
        <v/>
      </c>
      <c r="AB4" s="127" t="str">
        <f>IF(copasnamajadwal!AB4="","",copasnamajadwal!AB4)</f>
        <v/>
      </c>
      <c r="AC4" s="127" t="str">
        <f>IF(copasnamajadwal!AC4="","",copasnamajadwal!AC4)</f>
        <v/>
      </c>
      <c r="AD4" s="127">
        <f>IF(copasnamajadwal!AD4="","",copasnamajadwal!AD4)</f>
        <v>7</v>
      </c>
      <c r="AG4" s="124">
        <v>1</v>
      </c>
      <c r="AH4" s="124">
        <v>2</v>
      </c>
    </row>
    <row r="5" spans="1:34" s="129" customFormat="1" ht="20.25" customHeight="1" x14ac:dyDescent="0.2">
      <c r="A5" s="127">
        <f>IF(copasnamajadwal!A5="","",copasnamajadwal!A5)</f>
        <v>68</v>
      </c>
      <c r="B5" s="127">
        <f>IF(copasnamajadwal!B5="","",copasnamajadwal!B5)</f>
        <v>10</v>
      </c>
      <c r="C5" s="127" t="str">
        <f>IF(copasnamajadwal!C5="","",copasnamajadwal!C5)</f>
        <v>2356764667220003</v>
      </c>
      <c r="D5" s="127" t="str">
        <f>IF(copasnamajadwal!D5="","",copasnamajadwal!D5)</f>
        <v>CHUSNI K</v>
      </c>
      <c r="E5" s="127" t="str">
        <f>IF(copasnamajadwal!E5="","",copasnamajadwal!E5)</f>
        <v/>
      </c>
      <c r="F5" s="138" t="str">
        <f>IF(copasnamajadwal!F5="","",copasnamajadwal!F5)</f>
        <v>05/08/2019</v>
      </c>
      <c r="G5" s="127" t="str">
        <f>IF(copasnamajadwal!G5="","",copasnamajadwal!G5)</f>
        <v>Sergu Sen-Kam</v>
      </c>
      <c r="H5" s="127" t="str">
        <f>IF(copasnamajadwal!H5="","",copasnamajadwal!H5)</f>
        <v>07:00</v>
      </c>
      <c r="I5" s="127" t="str">
        <f>IF(copasnamajadwal!I5="","",copasnamajadwal!I5)</f>
        <v>13:00</v>
      </c>
      <c r="J5" s="139">
        <f>IF(copasnamajadwal!J5="","",copasnamajadwal!J5)+TIME(0,AG5,0)</f>
        <v>0.2729166666666667</v>
      </c>
      <c r="K5" s="140">
        <f>IF(copasnamajadwal!K5="","",copasnamajadwal!K5)+TIME(0,AH5,0)</f>
        <v>0.55416666666666659</v>
      </c>
      <c r="L5" s="127" t="str">
        <f>IF(copasnamajadwal!L5="","",copasnamajadwal!L5)</f>
        <v>1</v>
      </c>
      <c r="M5" s="127" t="str">
        <f>IF(copasnamajadwal!M5="","",copasnamajadwal!M5)</f>
        <v>1</v>
      </c>
      <c r="N5" s="127" t="str">
        <f>IF(copasnamajadwal!N5="","",copasnamajadwal!N5)</f>
        <v/>
      </c>
      <c r="O5" s="127" t="str">
        <f>IF(copasnamajadwal!O5="","",copasnamajadwal!O5)</f>
        <v/>
      </c>
      <c r="P5" s="127" t="str">
        <f>IF(copasnamajadwal!P5="","",copasnamajadwal!P5)</f>
        <v/>
      </c>
      <c r="Q5" s="127" t="str">
        <f>IF(copasnamajadwal!Q5="","",copasnamajadwal!Q5)</f>
        <v/>
      </c>
      <c r="R5" s="127" t="str">
        <f>IF(copasnamajadwal!R5="","",copasnamajadwal!R5)</f>
        <v>06:00</v>
      </c>
      <c r="S5" s="127" t="str">
        <f>IF(copasnamajadwal!S5="","",copasnamajadwal!S5)</f>
        <v/>
      </c>
      <c r="T5" s="127" t="str">
        <f>IF(copasnamajadwal!T5="","",copasnamajadwal!T5)</f>
        <v>True</v>
      </c>
      <c r="U5" s="127" t="str">
        <f>IF(copasnamajadwal!U5="","",copasnamajadwal!U5)</f>
        <v>True</v>
      </c>
      <c r="V5" s="127" t="str">
        <f>IF(copasnamajadwal!V5="","",copasnamajadwal!V5)</f>
        <v>MI LABRUK KIDUL</v>
      </c>
      <c r="W5" s="127" t="str">
        <f>IF(copasnamajadwal!W5="","",copasnamajadwal!W5)</f>
        <v>1</v>
      </c>
      <c r="X5" s="127" t="str">
        <f>IF(copasnamajadwal!X5="","",copasnamajadwal!X5)</f>
        <v/>
      </c>
      <c r="Y5" s="127" t="str">
        <f>IF(copasnamajadwal!Y5="","",copasnamajadwal!Y5)</f>
        <v/>
      </c>
      <c r="Z5" s="127" t="str">
        <f>IF(copasnamajadwal!Z5="","",copasnamajadwal!Z5)</f>
        <v>07:05</v>
      </c>
      <c r="AA5" s="127" t="str">
        <f>IF(copasnamajadwal!AA5="","",copasnamajadwal!AA5)</f>
        <v/>
      </c>
      <c r="AB5" s="127" t="str">
        <f>IF(copasnamajadwal!AB5="","",copasnamajadwal!AB5)</f>
        <v/>
      </c>
      <c r="AC5" s="127" t="str">
        <f>IF(copasnamajadwal!AC5="","",copasnamajadwal!AC5)</f>
        <v/>
      </c>
      <c r="AD5" s="127">
        <f>IF(copasnamajadwal!AD5="","",copasnamajadwal!AD5)</f>
        <v>2</v>
      </c>
      <c r="AG5" s="124">
        <v>1</v>
      </c>
      <c r="AH5" s="124">
        <v>2</v>
      </c>
    </row>
    <row r="6" spans="1:34" s="129" customFormat="1" ht="20.25" customHeight="1" x14ac:dyDescent="0.2">
      <c r="A6" s="127">
        <f>IF(copasnamajadwal!A6="","",copasnamajadwal!A6)</f>
        <v>68</v>
      </c>
      <c r="B6" s="127">
        <f>IF(copasnamajadwal!B6="","",copasnamajadwal!B6)</f>
        <v>10</v>
      </c>
      <c r="C6" s="127" t="str">
        <f>IF(copasnamajadwal!C6="","",copasnamajadwal!C6)</f>
        <v>2356764667220003</v>
      </c>
      <c r="D6" s="127" t="str">
        <f>IF(copasnamajadwal!D6="","",copasnamajadwal!D6)</f>
        <v>CHUSNI K</v>
      </c>
      <c r="E6" s="127" t="str">
        <f>IF(copasnamajadwal!E6="","",copasnamajadwal!E6)</f>
        <v/>
      </c>
      <c r="F6" s="138" t="str">
        <f>IF(copasnamajadwal!F6="","",copasnamajadwal!F6)</f>
        <v>06/08/2019</v>
      </c>
      <c r="G6" s="127" t="str">
        <f>IF(copasnamajadwal!G6="","",copasnamajadwal!G6)</f>
        <v>Sergu Sen-Kam</v>
      </c>
      <c r="H6" s="127" t="str">
        <f>IF(copasnamajadwal!H6="","",copasnamajadwal!H6)</f>
        <v>07:00</v>
      </c>
      <c r="I6" s="127" t="str">
        <f>IF(copasnamajadwal!I6="","",copasnamajadwal!I6)</f>
        <v>13:00</v>
      </c>
      <c r="J6" s="139">
        <f>IF(copasnamajadwal!J6="","",copasnamajadwal!J6)+TIME(0,AG6,0)</f>
        <v>0.27430555555555558</v>
      </c>
      <c r="K6" s="140">
        <f>IF(copasnamajadwal!K6="","",copasnamajadwal!K6)+TIME(0,AH6,0)</f>
        <v>0.55486111111111103</v>
      </c>
      <c r="L6" s="127" t="str">
        <f>IF(copasnamajadwal!L6="","",copasnamajadwal!L6)</f>
        <v>1</v>
      </c>
      <c r="M6" s="127" t="str">
        <f>IF(copasnamajadwal!M6="","",copasnamajadwal!M6)</f>
        <v>1</v>
      </c>
      <c r="N6" s="127" t="str">
        <f>IF(copasnamajadwal!N6="","",copasnamajadwal!N6)</f>
        <v/>
      </c>
      <c r="O6" s="127" t="str">
        <f>IF(copasnamajadwal!O6="","",copasnamajadwal!O6)</f>
        <v/>
      </c>
      <c r="P6" s="127" t="str">
        <f>IF(copasnamajadwal!P6="","",copasnamajadwal!P6)</f>
        <v/>
      </c>
      <c r="Q6" s="127" t="str">
        <f>IF(copasnamajadwal!Q6="","",copasnamajadwal!Q6)</f>
        <v/>
      </c>
      <c r="R6" s="127" t="str">
        <f>IF(copasnamajadwal!R6="","",copasnamajadwal!R6)</f>
        <v>04:00</v>
      </c>
      <c r="S6" s="127" t="str">
        <f>IF(copasnamajadwal!S6="","",copasnamajadwal!S6)</f>
        <v/>
      </c>
      <c r="T6" s="127" t="str">
        <f>IF(copasnamajadwal!T6="","",copasnamajadwal!T6)</f>
        <v>True</v>
      </c>
      <c r="U6" s="127" t="str">
        <f>IF(copasnamajadwal!U6="","",copasnamajadwal!U6)</f>
        <v>True</v>
      </c>
      <c r="V6" s="127" t="str">
        <f>IF(copasnamajadwal!V6="","",copasnamajadwal!V6)</f>
        <v>MI LABRUK KIDUL</v>
      </c>
      <c r="W6" s="127" t="str">
        <f>IF(copasnamajadwal!W6="","",copasnamajadwal!W6)</f>
        <v>1</v>
      </c>
      <c r="X6" s="127" t="str">
        <f>IF(copasnamajadwal!X6="","",copasnamajadwal!X6)</f>
        <v/>
      </c>
      <c r="Y6" s="127" t="str">
        <f>IF(copasnamajadwal!Y6="","",copasnamajadwal!Y6)</f>
        <v/>
      </c>
      <c r="Z6" s="127" t="str">
        <f>IF(copasnamajadwal!Z6="","",copasnamajadwal!Z6)</f>
        <v>04:32</v>
      </c>
      <c r="AA6" s="127" t="str">
        <f>IF(copasnamajadwal!AA6="","",copasnamajadwal!AA6)</f>
        <v/>
      </c>
      <c r="AB6" s="127" t="str">
        <f>IF(copasnamajadwal!AB6="","",copasnamajadwal!AB6)</f>
        <v/>
      </c>
      <c r="AC6" s="127" t="str">
        <f>IF(copasnamajadwal!AC6="","",copasnamajadwal!AC6)</f>
        <v/>
      </c>
      <c r="AD6" s="127">
        <f>IF(copasnamajadwal!AD6="","",copasnamajadwal!AD6)</f>
        <v>3</v>
      </c>
      <c r="AG6" s="124">
        <v>3</v>
      </c>
      <c r="AH6" s="124">
        <v>3</v>
      </c>
    </row>
    <row r="7" spans="1:34" s="129" customFormat="1" ht="20.25" customHeight="1" x14ac:dyDescent="0.2">
      <c r="A7" s="127">
        <f>IF(copasnamajadwal!A7="","",copasnamajadwal!A7)</f>
        <v>68</v>
      </c>
      <c r="B7" s="127">
        <f>IF(copasnamajadwal!B7="","",copasnamajadwal!B7)</f>
        <v>10</v>
      </c>
      <c r="C7" s="127" t="str">
        <f>IF(copasnamajadwal!C7="","",copasnamajadwal!C7)</f>
        <v>2356764667220003</v>
      </c>
      <c r="D7" s="127" t="str">
        <f>IF(copasnamajadwal!D7="","",copasnamajadwal!D7)</f>
        <v>CHUSNI K</v>
      </c>
      <c r="E7" s="127" t="str">
        <f>IF(copasnamajadwal!E7="","",copasnamajadwal!E7)</f>
        <v/>
      </c>
      <c r="F7" s="138" t="str">
        <f>IF(copasnamajadwal!F7="","",copasnamajadwal!F7)</f>
        <v>07/08/2019</v>
      </c>
      <c r="G7" s="127" t="str">
        <f>IF(copasnamajadwal!G7="","",copasnamajadwal!G7)</f>
        <v>Sergu Sen-Kam</v>
      </c>
      <c r="H7" s="127" t="str">
        <f>IF(copasnamajadwal!H7="","",copasnamajadwal!H7)</f>
        <v>07:00</v>
      </c>
      <c r="I7" s="127" t="str">
        <f>IF(copasnamajadwal!I7="","",copasnamajadwal!I7)</f>
        <v>13:00</v>
      </c>
      <c r="J7" s="139">
        <f>IF(copasnamajadwal!J7="","",copasnamajadwal!J7)+TIME(0,AG7,0)</f>
        <v>0.2729166666666667</v>
      </c>
      <c r="K7" s="140">
        <f>IF(copasnamajadwal!K7="","",copasnamajadwal!K7)+TIME(0,AH7,0)</f>
        <v>0.55416666666666659</v>
      </c>
      <c r="L7" s="127" t="str">
        <f>IF(copasnamajadwal!L7="","",copasnamajadwal!L7)</f>
        <v>1</v>
      </c>
      <c r="M7" s="127" t="str">
        <f>IF(copasnamajadwal!M7="","",copasnamajadwal!M7)</f>
        <v>1</v>
      </c>
      <c r="N7" s="127" t="str">
        <f>IF(copasnamajadwal!N7="","",copasnamajadwal!N7)</f>
        <v/>
      </c>
      <c r="O7" s="127" t="str">
        <f>IF(copasnamajadwal!O7="","",copasnamajadwal!O7)</f>
        <v/>
      </c>
      <c r="P7" s="127" t="str">
        <f>IF(copasnamajadwal!P7="","",copasnamajadwal!P7)</f>
        <v/>
      </c>
      <c r="Q7" s="127" t="str">
        <f>IF(copasnamajadwal!Q7="","",copasnamajadwal!Q7)</f>
        <v/>
      </c>
      <c r="R7" s="127" t="str">
        <f>IF(copasnamajadwal!R7="","",copasnamajadwal!R7)</f>
        <v>05:00</v>
      </c>
      <c r="S7" s="127" t="str">
        <f>IF(copasnamajadwal!S7="","",copasnamajadwal!S7)</f>
        <v/>
      </c>
      <c r="T7" s="127" t="str">
        <f>IF(copasnamajadwal!T7="","",copasnamajadwal!T7)</f>
        <v>True</v>
      </c>
      <c r="U7" s="127" t="str">
        <f>IF(copasnamajadwal!U7="","",copasnamajadwal!U7)</f>
        <v>True</v>
      </c>
      <c r="V7" s="127" t="str">
        <f>IF(copasnamajadwal!V7="","",copasnamajadwal!V7)</f>
        <v>MI LABRUK KIDUL</v>
      </c>
      <c r="W7" s="127" t="str">
        <f>IF(copasnamajadwal!W7="","",copasnamajadwal!W7)</f>
        <v>1</v>
      </c>
      <c r="X7" s="127" t="str">
        <f>IF(copasnamajadwal!X7="","",copasnamajadwal!X7)</f>
        <v/>
      </c>
      <c r="Y7" s="127" t="str">
        <f>IF(copasnamajadwal!Y7="","",copasnamajadwal!Y7)</f>
        <v/>
      </c>
      <c r="Z7" s="127" t="str">
        <f>IF(copasnamajadwal!Z7="","",copasnamajadwal!Z7)</f>
        <v>05:40</v>
      </c>
      <c r="AA7" s="127" t="str">
        <f>IF(copasnamajadwal!AA7="","",copasnamajadwal!AA7)</f>
        <v/>
      </c>
      <c r="AB7" s="127" t="str">
        <f>IF(copasnamajadwal!AB7="","",copasnamajadwal!AB7)</f>
        <v/>
      </c>
      <c r="AC7" s="127" t="str">
        <f>IF(copasnamajadwal!AC7="","",copasnamajadwal!AC7)</f>
        <v/>
      </c>
      <c r="AD7" s="127">
        <f>IF(copasnamajadwal!AD7="","",copasnamajadwal!AD7)</f>
        <v>4</v>
      </c>
      <c r="AG7" s="124">
        <v>1</v>
      </c>
      <c r="AH7" s="124">
        <v>2</v>
      </c>
    </row>
    <row r="8" spans="1:34" s="129" customFormat="1" ht="20.25" customHeight="1" x14ac:dyDescent="0.2">
      <c r="A8" s="127">
        <f>IF(copasnamajadwal!A8="","",copasnamajadwal!A8)</f>
        <v>68</v>
      </c>
      <c r="B8" s="127">
        <f>IF(copasnamajadwal!B8="","",copasnamajadwal!B8)</f>
        <v>10</v>
      </c>
      <c r="C8" s="127" t="str">
        <f>IF(copasnamajadwal!C8="","",copasnamajadwal!C8)</f>
        <v>2356764667220003</v>
      </c>
      <c r="D8" s="127" t="str">
        <f>IF(copasnamajadwal!D8="","",copasnamajadwal!D8)</f>
        <v>CHUSNI K</v>
      </c>
      <c r="E8" s="127" t="str">
        <f>IF(copasnamajadwal!E8="","",copasnamajadwal!E8)</f>
        <v/>
      </c>
      <c r="F8" s="138" t="str">
        <f>IF(copasnamajadwal!F8="","",copasnamajadwal!F8)</f>
        <v>08/08/2019</v>
      </c>
      <c r="G8" s="127" t="str">
        <f>IF(copasnamajadwal!G8="","",copasnamajadwal!G8)</f>
        <v>Sergu Sen-Kam</v>
      </c>
      <c r="H8" s="127" t="str">
        <f>IF(copasnamajadwal!H8="","",copasnamajadwal!H8)</f>
        <v>07:00</v>
      </c>
      <c r="I8" s="127" t="str">
        <f>IF(copasnamajadwal!I8="","",copasnamajadwal!I8)</f>
        <v>13:00</v>
      </c>
      <c r="J8" s="139">
        <f>IF(copasnamajadwal!J8="","",copasnamajadwal!J8)+TIME(0,AG8,0)</f>
        <v>0.27361111111111114</v>
      </c>
      <c r="K8" s="140">
        <f>IF(copasnamajadwal!K8="","",copasnamajadwal!K8)+TIME(0,AH8,0)</f>
        <v>0.55555555555555547</v>
      </c>
      <c r="L8" s="127" t="str">
        <f>IF(copasnamajadwal!L8="","",copasnamajadwal!L8)</f>
        <v>1</v>
      </c>
      <c r="M8" s="127" t="str">
        <f>IF(copasnamajadwal!M8="","",copasnamajadwal!M8)</f>
        <v>1</v>
      </c>
      <c r="N8" s="127" t="str">
        <f>IF(copasnamajadwal!N8="","",copasnamajadwal!N8)</f>
        <v/>
      </c>
      <c r="O8" s="127" t="str">
        <f>IF(copasnamajadwal!O8="","",copasnamajadwal!O8)</f>
        <v/>
      </c>
      <c r="P8" s="127" t="str">
        <f>IF(copasnamajadwal!P8="","",copasnamajadwal!P8)</f>
        <v/>
      </c>
      <c r="Q8" s="127" t="str">
        <f>IF(copasnamajadwal!Q8="","",copasnamajadwal!Q8)</f>
        <v/>
      </c>
      <c r="R8" s="127" t="str">
        <f>IF(copasnamajadwal!R8="","",copasnamajadwal!R8)</f>
        <v>06:00</v>
      </c>
      <c r="S8" s="127" t="str">
        <f>IF(copasnamajadwal!S8="","",copasnamajadwal!S8)</f>
        <v/>
      </c>
      <c r="T8" s="127" t="str">
        <f>IF(copasnamajadwal!T8="","",copasnamajadwal!T8)</f>
        <v>True</v>
      </c>
      <c r="U8" s="127" t="str">
        <f>IF(copasnamajadwal!U8="","",copasnamajadwal!U8)</f>
        <v>True</v>
      </c>
      <c r="V8" s="127" t="str">
        <f>IF(copasnamajadwal!V8="","",copasnamajadwal!V8)</f>
        <v>MI LABRUK KIDUL</v>
      </c>
      <c r="W8" s="127" t="str">
        <f>IF(copasnamajadwal!W8="","",copasnamajadwal!W8)</f>
        <v>1</v>
      </c>
      <c r="X8" s="127" t="str">
        <f>IF(copasnamajadwal!X8="","",copasnamajadwal!X8)</f>
        <v/>
      </c>
      <c r="Y8" s="127" t="str">
        <f>IF(copasnamajadwal!Y8="","",copasnamajadwal!Y8)</f>
        <v/>
      </c>
      <c r="Z8" s="127" t="str">
        <f>IF(copasnamajadwal!Z8="","",copasnamajadwal!Z8)</f>
        <v>07:06</v>
      </c>
      <c r="AA8" s="127" t="str">
        <f>IF(copasnamajadwal!AA8="","",copasnamajadwal!AA8)</f>
        <v/>
      </c>
      <c r="AB8" s="127" t="str">
        <f>IF(copasnamajadwal!AB8="","",copasnamajadwal!AB8)</f>
        <v/>
      </c>
      <c r="AC8" s="127" t="str">
        <f>IF(copasnamajadwal!AC8="","",copasnamajadwal!AC8)</f>
        <v/>
      </c>
      <c r="AD8" s="127">
        <f>IF(copasnamajadwal!AD8="","",copasnamajadwal!AD8)</f>
        <v>5</v>
      </c>
      <c r="AG8" s="124">
        <v>2</v>
      </c>
      <c r="AH8" s="124">
        <v>4</v>
      </c>
    </row>
    <row r="9" spans="1:34" s="129" customFormat="1" ht="20.25" customHeight="1" x14ac:dyDescent="0.2">
      <c r="A9" s="127">
        <f>IF(copasnamajadwal!A9="","",copasnamajadwal!A9)</f>
        <v>68</v>
      </c>
      <c r="B9" s="127">
        <f>IF(copasnamajadwal!B9="","",copasnamajadwal!B9)</f>
        <v>10</v>
      </c>
      <c r="C9" s="127" t="str">
        <f>IF(copasnamajadwal!C9="","",copasnamajadwal!C9)</f>
        <v>2356764667220003</v>
      </c>
      <c r="D9" s="127" t="str">
        <f>IF(copasnamajadwal!D9="","",copasnamajadwal!D9)</f>
        <v>CHUSNI K</v>
      </c>
      <c r="E9" s="127" t="str">
        <f>IF(copasnamajadwal!E9="","",copasnamajadwal!E9)</f>
        <v/>
      </c>
      <c r="F9" s="138" t="str">
        <f>IF(copasnamajadwal!F9="","",copasnamajadwal!F9)</f>
        <v>09/08/2019</v>
      </c>
      <c r="G9" s="127" t="str">
        <f>IF(copasnamajadwal!G9="","",copasnamajadwal!G9)</f>
        <v>Sergu Jum</v>
      </c>
      <c r="H9" s="127" t="str">
        <f>IF(copasnamajadwal!H9="","",copasnamajadwal!H9)</f>
        <v>07:00</v>
      </c>
      <c r="I9" s="127" t="str">
        <f>IF(copasnamajadwal!I9="","",copasnamajadwal!I9)</f>
        <v>11:00</v>
      </c>
      <c r="J9" s="139">
        <f>IF(copasnamajadwal!J9="","",copasnamajadwal!J9)+TIME(0,AG9,0)</f>
        <v>0.2729166666666667</v>
      </c>
      <c r="K9" s="140">
        <f>IF(copasnamajadwal!K9="","",copasnamajadwal!K9)+TIME(0,AH9,0)</f>
        <v>0.47291666666666665</v>
      </c>
      <c r="L9" s="127" t="str">
        <f>IF(copasnamajadwal!L9="","",copasnamajadwal!L9)</f>
        <v>1</v>
      </c>
      <c r="M9" s="127" t="str">
        <f>IF(copasnamajadwal!M9="","",copasnamajadwal!M9)</f>
        <v>1</v>
      </c>
      <c r="N9" s="127" t="str">
        <f>IF(copasnamajadwal!N9="","",copasnamajadwal!N9)</f>
        <v/>
      </c>
      <c r="O9" s="127" t="str">
        <f>IF(copasnamajadwal!O9="","",copasnamajadwal!O9)</f>
        <v/>
      </c>
      <c r="P9" s="127" t="str">
        <f>IF(copasnamajadwal!P9="","",copasnamajadwal!P9)</f>
        <v/>
      </c>
      <c r="Q9" s="127" t="str">
        <f>IF(copasnamajadwal!Q9="","",copasnamajadwal!Q9)</f>
        <v/>
      </c>
      <c r="R9" s="127" t="str">
        <f>IF(copasnamajadwal!R9="","",copasnamajadwal!R9)</f>
        <v>06:00</v>
      </c>
      <c r="S9" s="127" t="str">
        <f>IF(copasnamajadwal!S9="","",copasnamajadwal!S9)</f>
        <v/>
      </c>
      <c r="T9" s="127" t="str">
        <f>IF(copasnamajadwal!T9="","",copasnamajadwal!T9)</f>
        <v>True</v>
      </c>
      <c r="U9" s="127" t="str">
        <f>IF(copasnamajadwal!U9="","",copasnamajadwal!U9)</f>
        <v>True</v>
      </c>
      <c r="V9" s="127" t="str">
        <f>IF(copasnamajadwal!V9="","",copasnamajadwal!V9)</f>
        <v>MI LABRUK KIDUL</v>
      </c>
      <c r="W9" s="127" t="str">
        <f>IF(copasnamajadwal!W9="","",copasnamajadwal!W9)</f>
        <v>1</v>
      </c>
      <c r="X9" s="127" t="str">
        <f>IF(copasnamajadwal!X9="","",copasnamajadwal!X9)</f>
        <v/>
      </c>
      <c r="Y9" s="127" t="str">
        <f>IF(copasnamajadwal!Y9="","",copasnamajadwal!Y9)</f>
        <v/>
      </c>
      <c r="Z9" s="127" t="str">
        <f>IF(copasnamajadwal!Z9="","",copasnamajadwal!Z9)</f>
        <v>07:14</v>
      </c>
      <c r="AA9" s="127" t="str">
        <f>IF(copasnamajadwal!AA9="","",copasnamajadwal!AA9)</f>
        <v/>
      </c>
      <c r="AB9" s="127" t="str">
        <f>IF(copasnamajadwal!AB9="","",copasnamajadwal!AB9)</f>
        <v/>
      </c>
      <c r="AC9" s="127" t="str">
        <f>IF(copasnamajadwal!AC9="","",copasnamajadwal!AC9)</f>
        <v/>
      </c>
      <c r="AD9" s="127">
        <f>IF(copasnamajadwal!AD9="","",copasnamajadwal!AD9)</f>
        <v>6</v>
      </c>
      <c r="AG9" s="124">
        <v>1</v>
      </c>
      <c r="AH9" s="124">
        <v>5</v>
      </c>
    </row>
    <row r="10" spans="1:34" s="129" customFormat="1" ht="20.25" customHeight="1" x14ac:dyDescent="0.2">
      <c r="A10" s="127">
        <f>IF(copasnamajadwal!A10="","",copasnamajadwal!A10)</f>
        <v>68</v>
      </c>
      <c r="B10" s="127">
        <f>IF(copasnamajadwal!B10="","",copasnamajadwal!B10)</f>
        <v>10</v>
      </c>
      <c r="C10" s="127" t="str">
        <f>IF(copasnamajadwal!C10="","",copasnamajadwal!C10)</f>
        <v>2356764667220003</v>
      </c>
      <c r="D10" s="127" t="str">
        <f>IF(copasnamajadwal!D10="","",copasnamajadwal!D10)</f>
        <v>CHUSNI K</v>
      </c>
      <c r="E10" s="127" t="str">
        <f>IF(copasnamajadwal!E10="","",copasnamajadwal!E10)</f>
        <v/>
      </c>
      <c r="F10" s="138" t="str">
        <f>IF(copasnamajadwal!F10="","",copasnamajadwal!F10)</f>
        <v>10/08/2019</v>
      </c>
      <c r="G10" s="127" t="str">
        <f>IF(copasnamajadwal!G10="","",copasnamajadwal!G10)</f>
        <v>sergu sabtu</v>
      </c>
      <c r="H10" s="127" t="str">
        <f>IF(copasnamajadwal!H10="","",copasnamajadwal!H10)</f>
        <v>07:00</v>
      </c>
      <c r="I10" s="127" t="str">
        <f>IF(copasnamajadwal!I10="","",copasnamajadwal!I10)</f>
        <v>12:00</v>
      </c>
      <c r="J10" s="139">
        <f>IF(copasnamajadwal!J10="","",copasnamajadwal!J10)+TIME(0,AG10,0)</f>
        <v>0.2729166666666667</v>
      </c>
      <c r="K10" s="140">
        <f>IF(copasnamajadwal!K10="","",copasnamajadwal!K10)+TIME(0,AH10,0)</f>
        <v>0.5131944444444444</v>
      </c>
      <c r="L10" s="127" t="str">
        <f>IF(copasnamajadwal!L10="","",copasnamajadwal!L10)</f>
        <v>1</v>
      </c>
      <c r="M10" s="127" t="str">
        <f>IF(copasnamajadwal!M10="","",copasnamajadwal!M10)</f>
        <v>1</v>
      </c>
      <c r="N10" s="127" t="str">
        <f>IF(copasnamajadwal!N10="","",copasnamajadwal!N10)</f>
        <v/>
      </c>
      <c r="O10" s="127" t="str">
        <f>IF(copasnamajadwal!O10="","",copasnamajadwal!O10)</f>
        <v/>
      </c>
      <c r="P10" s="127" t="str">
        <f>IF(copasnamajadwal!P10="","",copasnamajadwal!P10)</f>
        <v/>
      </c>
      <c r="Q10" s="127" t="str">
        <f>IF(copasnamajadwal!Q10="","",copasnamajadwal!Q10)</f>
        <v/>
      </c>
      <c r="R10" s="127" t="str">
        <f>IF(copasnamajadwal!R10="","",copasnamajadwal!R10)</f>
        <v>06:00</v>
      </c>
      <c r="S10" s="127" t="str">
        <f>IF(copasnamajadwal!S10="","",copasnamajadwal!S10)</f>
        <v/>
      </c>
      <c r="T10" s="127" t="str">
        <f>IF(copasnamajadwal!T10="","",copasnamajadwal!T10)</f>
        <v>True</v>
      </c>
      <c r="U10" s="127" t="str">
        <f>IF(copasnamajadwal!U10="","",copasnamajadwal!U10)</f>
        <v>True</v>
      </c>
      <c r="V10" s="127" t="str">
        <f>IF(copasnamajadwal!V10="","",copasnamajadwal!V10)</f>
        <v>MI LABRUK KIDUL</v>
      </c>
      <c r="W10" s="127" t="str">
        <f>IF(copasnamajadwal!W10="","",copasnamajadwal!W10)</f>
        <v>1</v>
      </c>
      <c r="X10" s="127" t="str">
        <f>IF(copasnamajadwal!X10="","",copasnamajadwal!X10)</f>
        <v/>
      </c>
      <c r="Y10" s="127" t="str">
        <f>IF(copasnamajadwal!Y10="","",copasnamajadwal!Y10)</f>
        <v/>
      </c>
      <c r="Z10" s="127" t="str">
        <f>IF(copasnamajadwal!Z10="","",copasnamajadwal!Z10)</f>
        <v>07:38</v>
      </c>
      <c r="AA10" s="127" t="str">
        <f>IF(copasnamajadwal!AA10="","",copasnamajadwal!AA10)</f>
        <v/>
      </c>
      <c r="AB10" s="127" t="str">
        <f>IF(copasnamajadwal!AB10="","",copasnamajadwal!AB10)</f>
        <v/>
      </c>
      <c r="AC10" s="127" t="str">
        <f>IF(copasnamajadwal!AC10="","",copasnamajadwal!AC10)</f>
        <v/>
      </c>
      <c r="AD10" s="127">
        <f>IF(copasnamajadwal!AD10="","",copasnamajadwal!AD10)</f>
        <v>7</v>
      </c>
      <c r="AG10" s="124">
        <v>1</v>
      </c>
      <c r="AH10" s="124">
        <v>3</v>
      </c>
    </row>
    <row r="11" spans="1:34" s="129" customFormat="1" ht="20.25" customHeight="1" x14ac:dyDescent="0.2">
      <c r="A11" s="127">
        <f>IF(copasnamajadwal!A11="","",copasnamajadwal!A11)</f>
        <v>68</v>
      </c>
      <c r="B11" s="127">
        <f>IF(copasnamajadwal!B11="","",copasnamajadwal!B11)</f>
        <v>10</v>
      </c>
      <c r="C11" s="127" t="str">
        <f>IF(copasnamajadwal!C11="","",copasnamajadwal!C11)</f>
        <v>2356764667220003</v>
      </c>
      <c r="D11" s="127" t="str">
        <f>IF(copasnamajadwal!D11="","",copasnamajadwal!D11)</f>
        <v>CHUSNI K</v>
      </c>
      <c r="E11" s="127" t="str">
        <f>IF(copasnamajadwal!E11="","",copasnamajadwal!E11)</f>
        <v/>
      </c>
      <c r="F11" s="138" t="str">
        <f>IF(copasnamajadwal!F11="","",copasnamajadwal!F11)</f>
        <v>12/08/2019</v>
      </c>
      <c r="G11" s="127" t="str">
        <f>IF(copasnamajadwal!G11="","",copasnamajadwal!G11)</f>
        <v>Sergu Sen-Kam</v>
      </c>
      <c r="H11" s="127" t="str">
        <f>IF(copasnamajadwal!H11="","",copasnamajadwal!H11)</f>
        <v>07:00</v>
      </c>
      <c r="I11" s="127" t="str">
        <f>IF(copasnamajadwal!I11="","",copasnamajadwal!I11)</f>
        <v>13:00</v>
      </c>
      <c r="J11" s="139">
        <f>IF(copasnamajadwal!J11="","",copasnamajadwal!J11)+TIME(0,AG11,0)</f>
        <v>0.2729166666666667</v>
      </c>
      <c r="K11" s="140">
        <f>IF(copasnamajadwal!K11="","",copasnamajadwal!K11)+TIME(0,AH11,0)</f>
        <v>0.55416666666666659</v>
      </c>
      <c r="L11" s="127" t="str">
        <f>IF(copasnamajadwal!L11="","",copasnamajadwal!L11)</f>
        <v>1</v>
      </c>
      <c r="M11" s="127" t="str">
        <f>IF(copasnamajadwal!M11="","",copasnamajadwal!M11)</f>
        <v>1</v>
      </c>
      <c r="N11" s="127" t="str">
        <f>IF(copasnamajadwal!N11="","",copasnamajadwal!N11)</f>
        <v/>
      </c>
      <c r="O11" s="127" t="str">
        <f>IF(copasnamajadwal!O11="","",copasnamajadwal!O11)</f>
        <v/>
      </c>
      <c r="P11" s="127" t="str">
        <f>IF(copasnamajadwal!P11="","",copasnamajadwal!P11)</f>
        <v/>
      </c>
      <c r="Q11" s="127" t="str">
        <f>IF(copasnamajadwal!Q11="","",copasnamajadwal!Q11)</f>
        <v/>
      </c>
      <c r="R11" s="127" t="str">
        <f>IF(copasnamajadwal!R11="","",copasnamajadwal!R11)</f>
        <v>06:00</v>
      </c>
      <c r="S11" s="127" t="str">
        <f>IF(copasnamajadwal!S11="","",copasnamajadwal!S11)</f>
        <v/>
      </c>
      <c r="T11" s="127" t="str">
        <f>IF(copasnamajadwal!T11="","",copasnamajadwal!T11)</f>
        <v>True</v>
      </c>
      <c r="U11" s="127" t="str">
        <f>IF(copasnamajadwal!U11="","",copasnamajadwal!U11)</f>
        <v>True</v>
      </c>
      <c r="V11" s="127" t="str">
        <f>IF(copasnamajadwal!V11="","",copasnamajadwal!V11)</f>
        <v>MI LABRUK KIDUL</v>
      </c>
      <c r="W11" s="127" t="str">
        <f>IF(copasnamajadwal!W11="","",copasnamajadwal!W11)</f>
        <v>1</v>
      </c>
      <c r="X11" s="127" t="str">
        <f>IF(copasnamajadwal!X11="","",copasnamajadwal!X11)</f>
        <v/>
      </c>
      <c r="Y11" s="127" t="str">
        <f>IF(copasnamajadwal!Y11="","",copasnamajadwal!Y11)</f>
        <v/>
      </c>
      <c r="Z11" s="127" t="str">
        <f>IF(copasnamajadwal!Z11="","",copasnamajadwal!Z11)</f>
        <v>06:39</v>
      </c>
      <c r="AA11" s="127" t="str">
        <f>IF(copasnamajadwal!AA11="","",copasnamajadwal!AA11)</f>
        <v/>
      </c>
      <c r="AB11" s="127" t="str">
        <f>IF(copasnamajadwal!AB11="","",copasnamajadwal!AB11)</f>
        <v/>
      </c>
      <c r="AC11" s="127" t="str">
        <f>IF(copasnamajadwal!AC11="","",copasnamajadwal!AC11)</f>
        <v/>
      </c>
      <c r="AD11" s="127">
        <f>IF(copasnamajadwal!AD11="","",copasnamajadwal!AD11)</f>
        <v>2</v>
      </c>
      <c r="AG11" s="124">
        <v>1</v>
      </c>
      <c r="AH11" s="124">
        <v>2</v>
      </c>
    </row>
    <row r="12" spans="1:34" s="129" customFormat="1" ht="20.25" customHeight="1" x14ac:dyDescent="0.2">
      <c r="A12" s="127">
        <f>IF(copasnamajadwal!A12="","",copasnamajadwal!A12)</f>
        <v>68</v>
      </c>
      <c r="B12" s="127">
        <f>IF(copasnamajadwal!B12="","",copasnamajadwal!B12)</f>
        <v>10</v>
      </c>
      <c r="C12" s="127" t="str">
        <f>IF(copasnamajadwal!C12="","",copasnamajadwal!C12)</f>
        <v>2356764667220003</v>
      </c>
      <c r="D12" s="127" t="str">
        <f>IF(copasnamajadwal!D12="","",copasnamajadwal!D12)</f>
        <v>CHUSNI K</v>
      </c>
      <c r="E12" s="127" t="str">
        <f>IF(copasnamajadwal!E12="","",copasnamajadwal!E12)</f>
        <v/>
      </c>
      <c r="F12" s="138" t="str">
        <f>IF(copasnamajadwal!F12="","",copasnamajadwal!F12)</f>
        <v>13/08/2019</v>
      </c>
      <c r="G12" s="127" t="str">
        <f>IF(copasnamajadwal!G12="","",copasnamajadwal!G12)</f>
        <v>Sergu Sen-Kam</v>
      </c>
      <c r="H12" s="127" t="str">
        <f>IF(copasnamajadwal!H12="","",copasnamajadwal!H12)</f>
        <v>07:00</v>
      </c>
      <c r="I12" s="127" t="str">
        <f>IF(copasnamajadwal!I12="","",copasnamajadwal!I12)</f>
        <v>13:00</v>
      </c>
      <c r="J12" s="139">
        <f>IF(copasnamajadwal!J12="","",copasnamajadwal!J12)+TIME(0,AG12,0)</f>
        <v>0.2729166666666667</v>
      </c>
      <c r="K12" s="140">
        <f>IF(copasnamajadwal!K12="","",copasnamajadwal!K12)+TIME(0,AH12,0)</f>
        <v>0.55347222222222214</v>
      </c>
      <c r="L12" s="127" t="str">
        <f>IF(copasnamajadwal!L12="","",copasnamajadwal!L12)</f>
        <v>1</v>
      </c>
      <c r="M12" s="127" t="str">
        <f>IF(copasnamajadwal!M12="","",copasnamajadwal!M12)</f>
        <v>1</v>
      </c>
      <c r="N12" s="127" t="str">
        <f>IF(copasnamajadwal!N12="","",copasnamajadwal!N12)</f>
        <v/>
      </c>
      <c r="O12" s="127" t="str">
        <f>IF(copasnamajadwal!O12="","",copasnamajadwal!O12)</f>
        <v/>
      </c>
      <c r="P12" s="127" t="str">
        <f>IF(copasnamajadwal!P12="","",copasnamajadwal!P12)</f>
        <v/>
      </c>
      <c r="Q12" s="127" t="str">
        <f>IF(copasnamajadwal!Q12="","",copasnamajadwal!Q12)</f>
        <v/>
      </c>
      <c r="R12" s="127" t="str">
        <f>IF(copasnamajadwal!R12="","",copasnamajadwal!R12)</f>
        <v>04:00</v>
      </c>
      <c r="S12" s="127" t="str">
        <f>IF(copasnamajadwal!S12="","",copasnamajadwal!S12)</f>
        <v/>
      </c>
      <c r="T12" s="127" t="str">
        <f>IF(copasnamajadwal!T12="","",copasnamajadwal!T12)</f>
        <v>True</v>
      </c>
      <c r="U12" s="127" t="str">
        <f>IF(copasnamajadwal!U12="","",copasnamajadwal!U12)</f>
        <v>True</v>
      </c>
      <c r="V12" s="127" t="str">
        <f>IF(copasnamajadwal!V12="","",copasnamajadwal!V12)</f>
        <v>MI LABRUK KIDUL</v>
      </c>
      <c r="W12" s="127" t="str">
        <f>IF(copasnamajadwal!W12="","",copasnamajadwal!W12)</f>
        <v>1</v>
      </c>
      <c r="X12" s="127" t="str">
        <f>IF(copasnamajadwal!X12="","",copasnamajadwal!X12)</f>
        <v/>
      </c>
      <c r="Y12" s="127" t="str">
        <f>IF(copasnamajadwal!Y12="","",copasnamajadwal!Y12)</f>
        <v/>
      </c>
      <c r="Z12" s="127" t="str">
        <f>IF(copasnamajadwal!Z12="","",copasnamajadwal!Z12)</f>
        <v>04:20</v>
      </c>
      <c r="AA12" s="127" t="str">
        <f>IF(copasnamajadwal!AA12="","",copasnamajadwal!AA12)</f>
        <v/>
      </c>
      <c r="AB12" s="127" t="str">
        <f>IF(copasnamajadwal!AB12="","",copasnamajadwal!AB12)</f>
        <v/>
      </c>
      <c r="AC12" s="127" t="str">
        <f>IF(copasnamajadwal!AC12="","",copasnamajadwal!AC12)</f>
        <v/>
      </c>
      <c r="AD12" s="127">
        <f>IF(copasnamajadwal!AD12="","",copasnamajadwal!AD12)</f>
        <v>3</v>
      </c>
      <c r="AG12" s="124">
        <v>1</v>
      </c>
      <c r="AH12" s="124">
        <v>1</v>
      </c>
    </row>
    <row r="13" spans="1:34" s="129" customFormat="1" ht="20.25" customHeight="1" x14ac:dyDescent="0.2">
      <c r="A13" s="127">
        <f>IF(copasnamajadwal!A13="","",copasnamajadwal!A13)</f>
        <v>68</v>
      </c>
      <c r="B13" s="127">
        <f>IF(copasnamajadwal!B13="","",copasnamajadwal!B13)</f>
        <v>10</v>
      </c>
      <c r="C13" s="127" t="str">
        <f>IF(copasnamajadwal!C13="","",copasnamajadwal!C13)</f>
        <v>2356764667220003</v>
      </c>
      <c r="D13" s="127" t="str">
        <f>IF(copasnamajadwal!D13="","",copasnamajadwal!D13)</f>
        <v>CHUSNI K</v>
      </c>
      <c r="E13" s="127" t="str">
        <f>IF(copasnamajadwal!E13="","",copasnamajadwal!E13)</f>
        <v/>
      </c>
      <c r="F13" s="138" t="str">
        <f>IF(copasnamajadwal!F13="","",copasnamajadwal!F13)</f>
        <v>14/08/2019</v>
      </c>
      <c r="G13" s="127" t="str">
        <f>IF(copasnamajadwal!G13="","",copasnamajadwal!G13)</f>
        <v>Sergu Sen-Kam</v>
      </c>
      <c r="H13" s="127" t="str">
        <f>IF(copasnamajadwal!H13="","",copasnamajadwal!H13)</f>
        <v>07:00</v>
      </c>
      <c r="I13" s="127" t="str">
        <f>IF(copasnamajadwal!I13="","",copasnamajadwal!I13)</f>
        <v>13:00</v>
      </c>
      <c r="J13" s="139">
        <f>IF(copasnamajadwal!J13="","",copasnamajadwal!J13)+TIME(0,AG13,0)</f>
        <v>0.2729166666666667</v>
      </c>
      <c r="K13" s="140">
        <f>IF(copasnamajadwal!K13="","",copasnamajadwal!K13)+TIME(0,AH13,0)</f>
        <v>0.55416666666666659</v>
      </c>
      <c r="L13" s="127" t="str">
        <f>IF(copasnamajadwal!L13="","",copasnamajadwal!L13)</f>
        <v>1</v>
      </c>
      <c r="M13" s="127" t="str">
        <f>IF(copasnamajadwal!M13="","",copasnamajadwal!M13)</f>
        <v>1</v>
      </c>
      <c r="N13" s="127" t="str">
        <f>IF(copasnamajadwal!N13="","",copasnamajadwal!N13)</f>
        <v/>
      </c>
      <c r="O13" s="127" t="str">
        <f>IF(copasnamajadwal!O13="","",copasnamajadwal!O13)</f>
        <v/>
      </c>
      <c r="P13" s="127" t="str">
        <f>IF(copasnamajadwal!P13="","",copasnamajadwal!P13)</f>
        <v/>
      </c>
      <c r="Q13" s="127" t="str">
        <f>IF(copasnamajadwal!Q13="","",copasnamajadwal!Q13)</f>
        <v/>
      </c>
      <c r="R13" s="127" t="str">
        <f>IF(copasnamajadwal!R13="","",copasnamajadwal!R13)</f>
        <v>05:00</v>
      </c>
      <c r="S13" s="127" t="str">
        <f>IF(copasnamajadwal!S13="","",copasnamajadwal!S13)</f>
        <v/>
      </c>
      <c r="T13" s="127" t="str">
        <f>IF(copasnamajadwal!T13="","",copasnamajadwal!T13)</f>
        <v>True</v>
      </c>
      <c r="U13" s="127" t="str">
        <f>IF(copasnamajadwal!U13="","",copasnamajadwal!U13)</f>
        <v>True</v>
      </c>
      <c r="V13" s="127" t="str">
        <f>IF(copasnamajadwal!V13="","",copasnamajadwal!V13)</f>
        <v>MI LABRUK KIDUL</v>
      </c>
      <c r="W13" s="127" t="str">
        <f>IF(copasnamajadwal!W13="","",copasnamajadwal!W13)</f>
        <v>1</v>
      </c>
      <c r="X13" s="127" t="str">
        <f>IF(copasnamajadwal!X13="","",copasnamajadwal!X13)</f>
        <v/>
      </c>
      <c r="Y13" s="127" t="str">
        <f>IF(copasnamajadwal!Y13="","",copasnamajadwal!Y13)</f>
        <v/>
      </c>
      <c r="Z13" s="127" t="str">
        <f>IF(copasnamajadwal!Z13="","",copasnamajadwal!Z13)</f>
        <v>06:17</v>
      </c>
      <c r="AA13" s="127" t="str">
        <f>IF(copasnamajadwal!AA13="","",copasnamajadwal!AA13)</f>
        <v/>
      </c>
      <c r="AB13" s="127" t="str">
        <f>IF(copasnamajadwal!AB13="","",copasnamajadwal!AB13)</f>
        <v/>
      </c>
      <c r="AC13" s="127" t="str">
        <f>IF(copasnamajadwal!AC13="","",copasnamajadwal!AC13)</f>
        <v/>
      </c>
      <c r="AD13" s="127">
        <f>IF(copasnamajadwal!AD13="","",copasnamajadwal!AD13)</f>
        <v>4</v>
      </c>
      <c r="AG13" s="124">
        <v>1</v>
      </c>
      <c r="AH13" s="124">
        <v>2</v>
      </c>
    </row>
    <row r="14" spans="1:34" s="129" customFormat="1" ht="20.25" customHeight="1" x14ac:dyDescent="0.2">
      <c r="A14" s="127">
        <f>IF(copasnamajadwal!A14="","",copasnamajadwal!A14)</f>
        <v>68</v>
      </c>
      <c r="B14" s="127">
        <f>IF(copasnamajadwal!B14="","",copasnamajadwal!B14)</f>
        <v>10</v>
      </c>
      <c r="C14" s="127" t="str">
        <f>IF(copasnamajadwal!C14="","",copasnamajadwal!C14)</f>
        <v>2356764667220003</v>
      </c>
      <c r="D14" s="127" t="str">
        <f>IF(copasnamajadwal!D14="","",copasnamajadwal!D14)</f>
        <v>CHUSNI K</v>
      </c>
      <c r="E14" s="127" t="str">
        <f>IF(copasnamajadwal!E14="","",copasnamajadwal!E14)</f>
        <v/>
      </c>
      <c r="F14" s="138" t="str">
        <f>IF(copasnamajadwal!F14="","",copasnamajadwal!F14)</f>
        <v>15/08/2019</v>
      </c>
      <c r="G14" s="127" t="str">
        <f>IF(copasnamajadwal!G14="","",copasnamajadwal!G14)</f>
        <v>Sergu Sen-Kam</v>
      </c>
      <c r="H14" s="127" t="str">
        <f>IF(copasnamajadwal!H14="","",copasnamajadwal!H14)</f>
        <v>07:00</v>
      </c>
      <c r="I14" s="127" t="str">
        <f>IF(copasnamajadwal!I14="","",copasnamajadwal!I14)</f>
        <v>13:00</v>
      </c>
      <c r="J14" s="139">
        <f>IF(copasnamajadwal!J14="","",copasnamajadwal!J14)+TIME(0,AG14,0)</f>
        <v>0.2729166666666667</v>
      </c>
      <c r="K14" s="140">
        <f>IF(copasnamajadwal!K14="","",copasnamajadwal!K14)+TIME(0,AH14,0)</f>
        <v>0.55486111111111103</v>
      </c>
      <c r="L14" s="127" t="str">
        <f>IF(copasnamajadwal!L14="","",copasnamajadwal!L14)</f>
        <v>1</v>
      </c>
      <c r="M14" s="127" t="str">
        <f>IF(copasnamajadwal!M14="","",copasnamajadwal!M14)</f>
        <v>1</v>
      </c>
      <c r="N14" s="127" t="str">
        <f>IF(copasnamajadwal!N14="","",copasnamajadwal!N14)</f>
        <v/>
      </c>
      <c r="O14" s="127" t="str">
        <f>IF(copasnamajadwal!O14="","",copasnamajadwal!O14)</f>
        <v/>
      </c>
      <c r="P14" s="127" t="str">
        <f>IF(copasnamajadwal!P14="","",copasnamajadwal!P14)</f>
        <v/>
      </c>
      <c r="Q14" s="127" t="str">
        <f>IF(copasnamajadwal!Q14="","",copasnamajadwal!Q14)</f>
        <v/>
      </c>
      <c r="R14" s="127" t="str">
        <f>IF(copasnamajadwal!R14="","",copasnamajadwal!R14)</f>
        <v>06:00</v>
      </c>
      <c r="S14" s="127" t="str">
        <f>IF(copasnamajadwal!S14="","",copasnamajadwal!S14)</f>
        <v/>
      </c>
      <c r="T14" s="127" t="str">
        <f>IF(copasnamajadwal!T14="","",copasnamajadwal!T14)</f>
        <v>True</v>
      </c>
      <c r="U14" s="127" t="str">
        <f>IF(copasnamajadwal!U14="","",copasnamajadwal!U14)</f>
        <v>True</v>
      </c>
      <c r="V14" s="127" t="str">
        <f>IF(copasnamajadwal!V14="","",copasnamajadwal!V14)</f>
        <v>MI LABRUK KIDUL</v>
      </c>
      <c r="W14" s="127" t="str">
        <f>IF(copasnamajadwal!W14="","",copasnamajadwal!W14)</f>
        <v>1</v>
      </c>
      <c r="X14" s="127" t="str">
        <f>IF(copasnamajadwal!X14="","",copasnamajadwal!X14)</f>
        <v/>
      </c>
      <c r="Y14" s="127" t="str">
        <f>IF(copasnamajadwal!Y14="","",copasnamajadwal!Y14)</f>
        <v/>
      </c>
      <c r="Z14" s="127" t="str">
        <f>IF(copasnamajadwal!Z14="","",copasnamajadwal!Z14)</f>
        <v>06:45</v>
      </c>
      <c r="AA14" s="127" t="str">
        <f>IF(copasnamajadwal!AA14="","",copasnamajadwal!AA14)</f>
        <v/>
      </c>
      <c r="AB14" s="127" t="str">
        <f>IF(copasnamajadwal!AB14="","",copasnamajadwal!AB14)</f>
        <v/>
      </c>
      <c r="AC14" s="127" t="str">
        <f>IF(copasnamajadwal!AC14="","",copasnamajadwal!AC14)</f>
        <v/>
      </c>
      <c r="AD14" s="127">
        <f>IF(copasnamajadwal!AD14="","",copasnamajadwal!AD14)</f>
        <v>5</v>
      </c>
      <c r="AG14" s="124">
        <v>1</v>
      </c>
      <c r="AH14" s="124">
        <v>3</v>
      </c>
    </row>
    <row r="15" spans="1:34" s="129" customFormat="1" ht="20.25" customHeight="1" x14ac:dyDescent="0.2">
      <c r="A15" s="127">
        <f>IF(copasnamajadwal!A15="","",copasnamajadwal!A15)</f>
        <v>68</v>
      </c>
      <c r="B15" s="127">
        <f>IF(copasnamajadwal!B15="","",copasnamajadwal!B15)</f>
        <v>10</v>
      </c>
      <c r="C15" s="127" t="str">
        <f>IF(copasnamajadwal!C15="","",copasnamajadwal!C15)</f>
        <v>2356764667220003</v>
      </c>
      <c r="D15" s="127" t="str">
        <f>IF(copasnamajadwal!D15="","",copasnamajadwal!D15)</f>
        <v>CHUSNI K</v>
      </c>
      <c r="E15" s="127" t="str">
        <f>IF(copasnamajadwal!E15="","",copasnamajadwal!E15)</f>
        <v/>
      </c>
      <c r="F15" s="138" t="str">
        <f>IF(copasnamajadwal!F15="","",copasnamajadwal!F15)</f>
        <v>16/08/2019</v>
      </c>
      <c r="G15" s="127" t="str">
        <f>IF(copasnamajadwal!G15="","",copasnamajadwal!G15)</f>
        <v>Sergu Jum</v>
      </c>
      <c r="H15" s="127" t="str">
        <f>IF(copasnamajadwal!H15="","",copasnamajadwal!H15)</f>
        <v>07:00</v>
      </c>
      <c r="I15" s="127" t="str">
        <f>IF(copasnamajadwal!I15="","",copasnamajadwal!I15)</f>
        <v>11:00</v>
      </c>
      <c r="J15" s="139">
        <f>IF(copasnamajadwal!J15="","",copasnamajadwal!J15)+TIME(0,AG15,0)</f>
        <v>0.27430555555555558</v>
      </c>
      <c r="K15" s="140">
        <f>IF(copasnamajadwal!K15="","",copasnamajadwal!K15)+TIME(0,AH15,0)</f>
        <v>0.47222222222222221</v>
      </c>
      <c r="L15" s="127" t="str">
        <f>IF(copasnamajadwal!L15="","",copasnamajadwal!L15)</f>
        <v>1</v>
      </c>
      <c r="M15" s="127" t="str">
        <f>IF(copasnamajadwal!M15="","",copasnamajadwal!M15)</f>
        <v>1</v>
      </c>
      <c r="N15" s="127" t="str">
        <f>IF(copasnamajadwal!N15="","",copasnamajadwal!N15)</f>
        <v/>
      </c>
      <c r="O15" s="127" t="str">
        <f>IF(copasnamajadwal!O15="","",copasnamajadwal!O15)</f>
        <v/>
      </c>
      <c r="P15" s="127" t="str">
        <f>IF(copasnamajadwal!P15="","",copasnamajadwal!P15)</f>
        <v/>
      </c>
      <c r="Q15" s="127" t="str">
        <f>IF(copasnamajadwal!Q15="","",copasnamajadwal!Q15)</f>
        <v/>
      </c>
      <c r="R15" s="127" t="str">
        <f>IF(copasnamajadwal!R15="","",copasnamajadwal!R15)</f>
        <v>06:00</v>
      </c>
      <c r="S15" s="127" t="str">
        <f>IF(copasnamajadwal!S15="","",copasnamajadwal!S15)</f>
        <v/>
      </c>
      <c r="T15" s="127" t="str">
        <f>IF(copasnamajadwal!T15="","",copasnamajadwal!T15)</f>
        <v>True</v>
      </c>
      <c r="U15" s="127" t="str">
        <f>IF(copasnamajadwal!U15="","",copasnamajadwal!U15)</f>
        <v>True</v>
      </c>
      <c r="V15" s="127" t="str">
        <f>IF(copasnamajadwal!V15="","",copasnamajadwal!V15)</f>
        <v>MI LABRUK KIDUL</v>
      </c>
      <c r="W15" s="127" t="str">
        <f>IF(copasnamajadwal!W15="","",copasnamajadwal!W15)</f>
        <v>1</v>
      </c>
      <c r="X15" s="127" t="str">
        <f>IF(copasnamajadwal!X15="","",copasnamajadwal!X15)</f>
        <v/>
      </c>
      <c r="Y15" s="127" t="str">
        <f>IF(copasnamajadwal!Y15="","",copasnamajadwal!Y15)</f>
        <v/>
      </c>
      <c r="Z15" s="127" t="str">
        <f>IF(copasnamajadwal!Z15="","",copasnamajadwal!Z15)</f>
        <v>07:00</v>
      </c>
      <c r="AA15" s="127" t="str">
        <f>IF(copasnamajadwal!AA15="","",copasnamajadwal!AA15)</f>
        <v/>
      </c>
      <c r="AB15" s="127" t="str">
        <f>IF(copasnamajadwal!AB15="","",copasnamajadwal!AB15)</f>
        <v/>
      </c>
      <c r="AC15" s="127" t="str">
        <f>IF(copasnamajadwal!AC15="","",copasnamajadwal!AC15)</f>
        <v/>
      </c>
      <c r="AD15" s="127">
        <f>IF(copasnamajadwal!AD15="","",copasnamajadwal!AD15)</f>
        <v>6</v>
      </c>
      <c r="AG15" s="124">
        <v>3</v>
      </c>
      <c r="AH15" s="124">
        <v>4</v>
      </c>
    </row>
    <row r="16" spans="1:34" s="129" customFormat="1" ht="20.25" customHeight="1" x14ac:dyDescent="0.2">
      <c r="A16" s="127">
        <f>IF(copasnamajadwal!A16="","",copasnamajadwal!A16)</f>
        <v>68</v>
      </c>
      <c r="B16" s="127">
        <f>IF(copasnamajadwal!B16="","",copasnamajadwal!B16)</f>
        <v>10</v>
      </c>
      <c r="C16" s="127" t="str">
        <f>IF(copasnamajadwal!C16="","",copasnamajadwal!C16)</f>
        <v>2356764667220003</v>
      </c>
      <c r="D16" s="127" t="str">
        <f>IF(copasnamajadwal!D16="","",copasnamajadwal!D16)</f>
        <v>CHUSNI K</v>
      </c>
      <c r="E16" s="127" t="str">
        <f>IF(copasnamajadwal!E16="","",copasnamajadwal!E16)</f>
        <v/>
      </c>
      <c r="F16" s="138" t="str">
        <f>IF(copasnamajadwal!F16="","",copasnamajadwal!F16)</f>
        <v>17/08/2019</v>
      </c>
      <c r="G16" s="127" t="str">
        <f>IF(copasnamajadwal!G16="","",copasnamajadwal!G16)</f>
        <v>sergu sabtu</v>
      </c>
      <c r="H16" s="127" t="str">
        <f>IF(copasnamajadwal!H16="","",copasnamajadwal!H16)</f>
        <v>07:00</v>
      </c>
      <c r="I16" s="127" t="str">
        <f>IF(copasnamajadwal!I16="","",copasnamajadwal!I16)</f>
        <v>12:00</v>
      </c>
      <c r="J16" s="139">
        <f>IF(copasnamajadwal!J16="","",copasnamajadwal!J16)+TIME(0,AG16,0)</f>
        <v>0.2729166666666667</v>
      </c>
      <c r="K16" s="140">
        <f>IF(copasnamajadwal!K16="","",copasnamajadwal!K16)+TIME(0,AH16,0)</f>
        <v>0.5131944444444444</v>
      </c>
      <c r="L16" s="127" t="str">
        <f>IF(copasnamajadwal!L16="","",copasnamajadwal!L16)</f>
        <v>1</v>
      </c>
      <c r="M16" s="127" t="str">
        <f>IF(copasnamajadwal!M16="","",copasnamajadwal!M16)</f>
        <v>1</v>
      </c>
      <c r="N16" s="127" t="str">
        <f>IF(copasnamajadwal!N16="","",copasnamajadwal!N16)</f>
        <v/>
      </c>
      <c r="O16" s="127" t="str">
        <f>IF(copasnamajadwal!O16="","",copasnamajadwal!O16)</f>
        <v/>
      </c>
      <c r="P16" s="127" t="str">
        <f>IF(copasnamajadwal!P16="","",copasnamajadwal!P16)</f>
        <v/>
      </c>
      <c r="Q16" s="127" t="str">
        <f>IF(copasnamajadwal!Q16="","",copasnamajadwal!Q16)</f>
        <v/>
      </c>
      <c r="R16" s="127" t="str">
        <f>IF(copasnamajadwal!R16="","",copasnamajadwal!R16)</f>
        <v>06:00</v>
      </c>
      <c r="S16" s="127" t="str">
        <f>IF(copasnamajadwal!S16="","",copasnamajadwal!S16)</f>
        <v/>
      </c>
      <c r="T16" s="127" t="str">
        <f>IF(copasnamajadwal!T16="","",copasnamajadwal!T16)</f>
        <v>True</v>
      </c>
      <c r="U16" s="127" t="str">
        <f>IF(copasnamajadwal!U16="","",copasnamajadwal!U16)</f>
        <v>True</v>
      </c>
      <c r="V16" s="127" t="str">
        <f>IF(copasnamajadwal!V16="","",copasnamajadwal!V16)</f>
        <v>MI LABRUK KIDUL</v>
      </c>
      <c r="W16" s="127" t="str">
        <f>IF(copasnamajadwal!W16="","",copasnamajadwal!W16)</f>
        <v>1</v>
      </c>
      <c r="X16" s="127" t="str">
        <f>IF(copasnamajadwal!X16="","",copasnamajadwal!X16)</f>
        <v/>
      </c>
      <c r="Y16" s="127" t="str">
        <f>IF(copasnamajadwal!Y16="","",copasnamajadwal!Y16)</f>
        <v/>
      </c>
      <c r="Z16" s="127" t="str">
        <f>IF(copasnamajadwal!Z16="","",copasnamajadwal!Z16)</f>
        <v>07:12</v>
      </c>
      <c r="AA16" s="127" t="str">
        <f>IF(copasnamajadwal!AA16="","",copasnamajadwal!AA16)</f>
        <v/>
      </c>
      <c r="AB16" s="127" t="str">
        <f>IF(copasnamajadwal!AB16="","",copasnamajadwal!AB16)</f>
        <v/>
      </c>
      <c r="AC16" s="127" t="str">
        <f>IF(copasnamajadwal!AC16="","",copasnamajadwal!AC16)</f>
        <v/>
      </c>
      <c r="AD16" s="127">
        <f>IF(copasnamajadwal!AD16="","",copasnamajadwal!AD16)</f>
        <v>7</v>
      </c>
      <c r="AG16" s="124">
        <v>1</v>
      </c>
      <c r="AH16" s="124">
        <v>3</v>
      </c>
    </row>
    <row r="17" spans="1:34" s="129" customFormat="1" ht="20.25" customHeight="1" x14ac:dyDescent="0.2">
      <c r="A17" s="127">
        <f>IF(copasnamajadwal!A17="","",copasnamajadwal!A17)</f>
        <v>68</v>
      </c>
      <c r="B17" s="127">
        <f>IF(copasnamajadwal!B17="","",copasnamajadwal!B17)</f>
        <v>10</v>
      </c>
      <c r="C17" s="127" t="str">
        <f>IF(copasnamajadwal!C17="","",copasnamajadwal!C17)</f>
        <v>2356764667220003</v>
      </c>
      <c r="D17" s="127" t="str">
        <f>IF(copasnamajadwal!D17="","",copasnamajadwal!D17)</f>
        <v>CHUSNI K</v>
      </c>
      <c r="E17" s="127" t="str">
        <f>IF(copasnamajadwal!E17="","",copasnamajadwal!E17)</f>
        <v/>
      </c>
      <c r="F17" s="138" t="str">
        <f>IF(copasnamajadwal!F17="","",copasnamajadwal!F17)</f>
        <v>19/08/2019</v>
      </c>
      <c r="G17" s="127" t="str">
        <f>IF(copasnamajadwal!G17="","",copasnamajadwal!G17)</f>
        <v>Sergu Sen-Kam</v>
      </c>
      <c r="H17" s="127" t="str">
        <f>IF(copasnamajadwal!H17="","",copasnamajadwal!H17)</f>
        <v>07:00</v>
      </c>
      <c r="I17" s="127" t="str">
        <f>IF(copasnamajadwal!I17="","",copasnamajadwal!I17)</f>
        <v>13:00</v>
      </c>
      <c r="J17" s="139">
        <f>IF(copasnamajadwal!J17="","",copasnamajadwal!J17)+TIME(0,AG17,0)</f>
        <v>0.27361111111111114</v>
      </c>
      <c r="K17" s="140">
        <f>IF(copasnamajadwal!K17="","",copasnamajadwal!K17)+TIME(0,AH17,0)</f>
        <v>0.55416666666666659</v>
      </c>
      <c r="L17" s="127" t="str">
        <f>IF(copasnamajadwal!L17="","",copasnamajadwal!L17)</f>
        <v>1</v>
      </c>
      <c r="M17" s="127" t="str">
        <f>IF(copasnamajadwal!M17="","",copasnamajadwal!M17)</f>
        <v>1</v>
      </c>
      <c r="N17" s="127" t="str">
        <f>IF(copasnamajadwal!N17="","",copasnamajadwal!N17)</f>
        <v/>
      </c>
      <c r="O17" s="127" t="str">
        <f>IF(copasnamajadwal!O17="","",copasnamajadwal!O17)</f>
        <v/>
      </c>
      <c r="P17" s="127" t="str">
        <f>IF(copasnamajadwal!P17="","",copasnamajadwal!P17)</f>
        <v/>
      </c>
      <c r="Q17" s="127" t="str">
        <f>IF(copasnamajadwal!Q17="","",copasnamajadwal!Q17)</f>
        <v/>
      </c>
      <c r="R17" s="127" t="str">
        <f>IF(copasnamajadwal!R17="","",copasnamajadwal!R17)</f>
        <v>05:00</v>
      </c>
      <c r="S17" s="127" t="str">
        <f>IF(copasnamajadwal!S17="","",copasnamajadwal!S17)</f>
        <v/>
      </c>
      <c r="T17" s="127" t="str">
        <f>IF(copasnamajadwal!T17="","",copasnamajadwal!T17)</f>
        <v>True</v>
      </c>
      <c r="U17" s="127" t="str">
        <f>IF(copasnamajadwal!U17="","",copasnamajadwal!U17)</f>
        <v>True</v>
      </c>
      <c r="V17" s="127" t="str">
        <f>IF(copasnamajadwal!V17="","",copasnamajadwal!V17)</f>
        <v>MI LABRUK KIDUL</v>
      </c>
      <c r="W17" s="127" t="str">
        <f>IF(copasnamajadwal!W17="","",copasnamajadwal!W17)</f>
        <v>1</v>
      </c>
      <c r="X17" s="127" t="str">
        <f>IF(copasnamajadwal!X17="","",copasnamajadwal!X17)</f>
        <v/>
      </c>
      <c r="Y17" s="127" t="str">
        <f>IF(copasnamajadwal!Y17="","",copasnamajadwal!Y17)</f>
        <v/>
      </c>
      <c r="Z17" s="127" t="str">
        <f>IF(copasnamajadwal!Z17="","",copasnamajadwal!Z17)</f>
        <v>05:14</v>
      </c>
      <c r="AA17" s="127" t="str">
        <f>IF(copasnamajadwal!AA17="","",copasnamajadwal!AA17)</f>
        <v/>
      </c>
      <c r="AB17" s="127" t="str">
        <f>IF(copasnamajadwal!AB17="","",copasnamajadwal!AB17)</f>
        <v/>
      </c>
      <c r="AC17" s="127" t="str">
        <f>IF(copasnamajadwal!AC17="","",copasnamajadwal!AC17)</f>
        <v/>
      </c>
      <c r="AD17" s="127">
        <f>IF(copasnamajadwal!AD17="","",copasnamajadwal!AD17)</f>
        <v>2</v>
      </c>
      <c r="AG17" s="124">
        <v>2</v>
      </c>
      <c r="AH17" s="124">
        <v>2</v>
      </c>
    </row>
    <row r="18" spans="1:34" s="129" customFormat="1" ht="20.25" customHeight="1" x14ac:dyDescent="0.2">
      <c r="A18" s="127">
        <f>IF(copasnamajadwal!A18="","",copasnamajadwal!A18)</f>
        <v>68</v>
      </c>
      <c r="B18" s="127">
        <f>IF(copasnamajadwal!B18="","",copasnamajadwal!B18)</f>
        <v>10</v>
      </c>
      <c r="C18" s="127" t="str">
        <f>IF(copasnamajadwal!C18="","",copasnamajadwal!C18)</f>
        <v>2356764667220003</v>
      </c>
      <c r="D18" s="127" t="str">
        <f>IF(copasnamajadwal!D18="","",copasnamajadwal!D18)</f>
        <v>CHUSNI K</v>
      </c>
      <c r="E18" s="127" t="str">
        <f>IF(copasnamajadwal!E18="","",copasnamajadwal!E18)</f>
        <v/>
      </c>
      <c r="F18" s="138" t="str">
        <f>IF(copasnamajadwal!F18="","",copasnamajadwal!F18)</f>
        <v>20/08/2019</v>
      </c>
      <c r="G18" s="127" t="str">
        <f>IF(copasnamajadwal!G18="","",copasnamajadwal!G18)</f>
        <v>Sergu Sen-Kam</v>
      </c>
      <c r="H18" s="127" t="str">
        <f>IF(copasnamajadwal!H18="","",copasnamajadwal!H18)</f>
        <v>07:00</v>
      </c>
      <c r="I18" s="127" t="str">
        <f>IF(copasnamajadwal!I18="","",copasnamajadwal!I18)</f>
        <v>13:00</v>
      </c>
      <c r="J18" s="139">
        <f>IF(copasnamajadwal!J18="","",copasnamajadwal!J18)+TIME(0,AG18,0)</f>
        <v>0.2729166666666667</v>
      </c>
      <c r="K18" s="140">
        <f>IF(copasnamajadwal!K18="","",copasnamajadwal!K18)+TIME(0,AH18,0)</f>
        <v>0.55486111111111103</v>
      </c>
      <c r="L18" s="127" t="str">
        <f>IF(copasnamajadwal!L18="","",copasnamajadwal!L18)</f>
        <v>1</v>
      </c>
      <c r="M18" s="127" t="str">
        <f>IF(copasnamajadwal!M18="","",copasnamajadwal!M18)</f>
        <v>1</v>
      </c>
      <c r="N18" s="127" t="str">
        <f>IF(copasnamajadwal!N18="","",copasnamajadwal!N18)</f>
        <v/>
      </c>
      <c r="O18" s="127" t="str">
        <f>IF(copasnamajadwal!O18="","",copasnamajadwal!O18)</f>
        <v/>
      </c>
      <c r="P18" s="127" t="str">
        <f>IF(copasnamajadwal!P18="","",copasnamajadwal!P18)</f>
        <v/>
      </c>
      <c r="Q18" s="127" t="str">
        <f>IF(copasnamajadwal!Q18="","",copasnamajadwal!Q18)</f>
        <v/>
      </c>
      <c r="R18" s="127" t="str">
        <f>IF(copasnamajadwal!R18="","",copasnamajadwal!R18)</f>
        <v>04:00</v>
      </c>
      <c r="S18" s="127" t="str">
        <f>IF(copasnamajadwal!S18="","",copasnamajadwal!S18)</f>
        <v/>
      </c>
      <c r="T18" s="127" t="str">
        <f>IF(copasnamajadwal!T18="","",copasnamajadwal!T18)</f>
        <v>True</v>
      </c>
      <c r="U18" s="127" t="str">
        <f>IF(copasnamajadwal!U18="","",copasnamajadwal!U18)</f>
        <v>True</v>
      </c>
      <c r="V18" s="127" t="str">
        <f>IF(copasnamajadwal!V18="","",copasnamajadwal!V18)</f>
        <v>MI LABRUK KIDUL</v>
      </c>
      <c r="W18" s="127" t="str">
        <f>IF(copasnamajadwal!W18="","",copasnamajadwal!W18)</f>
        <v>1</v>
      </c>
      <c r="X18" s="127" t="str">
        <f>IF(copasnamajadwal!X18="","",copasnamajadwal!X18)</f>
        <v/>
      </c>
      <c r="Y18" s="127" t="str">
        <f>IF(copasnamajadwal!Y18="","",copasnamajadwal!Y18)</f>
        <v/>
      </c>
      <c r="Z18" s="127" t="str">
        <f>IF(copasnamajadwal!Z18="","",copasnamajadwal!Z18)</f>
        <v>04:13</v>
      </c>
      <c r="AA18" s="127" t="str">
        <f>IF(copasnamajadwal!AA18="","",copasnamajadwal!AA18)</f>
        <v/>
      </c>
      <c r="AB18" s="127" t="str">
        <f>IF(copasnamajadwal!AB18="","",copasnamajadwal!AB18)</f>
        <v/>
      </c>
      <c r="AC18" s="127" t="str">
        <f>IF(copasnamajadwal!AC18="","",copasnamajadwal!AC18)</f>
        <v/>
      </c>
      <c r="AD18" s="127">
        <f>IF(copasnamajadwal!AD18="","",copasnamajadwal!AD18)</f>
        <v>3</v>
      </c>
      <c r="AG18" s="124">
        <v>1</v>
      </c>
      <c r="AH18" s="124">
        <v>3</v>
      </c>
    </row>
    <row r="19" spans="1:34" s="129" customFormat="1" ht="20.25" customHeight="1" x14ac:dyDescent="0.2">
      <c r="A19" s="127">
        <f>IF(copasnamajadwal!A19="","",copasnamajadwal!A19)</f>
        <v>68</v>
      </c>
      <c r="B19" s="127">
        <f>IF(copasnamajadwal!B19="","",copasnamajadwal!B19)</f>
        <v>10</v>
      </c>
      <c r="C19" s="127" t="str">
        <f>IF(copasnamajadwal!C19="","",copasnamajadwal!C19)</f>
        <v>2356764667220003</v>
      </c>
      <c r="D19" s="127" t="str">
        <f>IF(copasnamajadwal!D19="","",copasnamajadwal!D19)</f>
        <v>CHUSNI K</v>
      </c>
      <c r="E19" s="127" t="str">
        <f>IF(copasnamajadwal!E19="","",copasnamajadwal!E19)</f>
        <v/>
      </c>
      <c r="F19" s="138" t="str">
        <f>IF(copasnamajadwal!F19="","",copasnamajadwal!F19)</f>
        <v>21/08/2019</v>
      </c>
      <c r="G19" s="127" t="str">
        <f>IF(copasnamajadwal!G19="","",copasnamajadwal!G19)</f>
        <v>Sergu Sen-Kam</v>
      </c>
      <c r="H19" s="127" t="str">
        <f>IF(copasnamajadwal!H19="","",copasnamajadwal!H19)</f>
        <v>07:00</v>
      </c>
      <c r="I19" s="127" t="str">
        <f>IF(copasnamajadwal!I19="","",copasnamajadwal!I19)</f>
        <v>13:00</v>
      </c>
      <c r="J19" s="139">
        <f>IF(copasnamajadwal!J19="","",copasnamajadwal!J19)+TIME(0,AG19,0)</f>
        <v>0.2729166666666667</v>
      </c>
      <c r="K19" s="140">
        <f>IF(copasnamajadwal!K19="","",copasnamajadwal!K19)+TIME(0,AH19,0)</f>
        <v>0.55416666666666659</v>
      </c>
      <c r="L19" s="127" t="str">
        <f>IF(copasnamajadwal!L19="","",copasnamajadwal!L19)</f>
        <v>1</v>
      </c>
      <c r="M19" s="127" t="str">
        <f>IF(copasnamajadwal!M19="","",copasnamajadwal!M19)</f>
        <v>1</v>
      </c>
      <c r="N19" s="127" t="str">
        <f>IF(copasnamajadwal!N19="","",copasnamajadwal!N19)</f>
        <v/>
      </c>
      <c r="O19" s="127" t="str">
        <f>IF(copasnamajadwal!O19="","",copasnamajadwal!O19)</f>
        <v/>
      </c>
      <c r="P19" s="127" t="str">
        <f>IF(copasnamajadwal!P19="","",copasnamajadwal!P19)</f>
        <v/>
      </c>
      <c r="Q19" s="127" t="str">
        <f>IF(copasnamajadwal!Q19="","",copasnamajadwal!Q19)</f>
        <v/>
      </c>
      <c r="R19" s="127" t="str">
        <f>IF(copasnamajadwal!R19="","",copasnamajadwal!R19)</f>
        <v>05:00</v>
      </c>
      <c r="S19" s="127" t="str">
        <f>IF(copasnamajadwal!S19="","",copasnamajadwal!S19)</f>
        <v/>
      </c>
      <c r="T19" s="127" t="str">
        <f>IF(copasnamajadwal!T19="","",copasnamajadwal!T19)</f>
        <v>True</v>
      </c>
      <c r="U19" s="127" t="str">
        <f>IF(copasnamajadwal!U19="","",copasnamajadwal!U19)</f>
        <v>True</v>
      </c>
      <c r="V19" s="127" t="str">
        <f>IF(copasnamajadwal!V19="","",copasnamajadwal!V19)</f>
        <v>MI LABRUK KIDUL</v>
      </c>
      <c r="W19" s="127" t="str">
        <f>IF(copasnamajadwal!W19="","",copasnamajadwal!W19)</f>
        <v>1</v>
      </c>
      <c r="X19" s="127" t="str">
        <f>IF(copasnamajadwal!X19="","",copasnamajadwal!X19)</f>
        <v/>
      </c>
      <c r="Y19" s="127" t="str">
        <f>IF(copasnamajadwal!Y19="","",copasnamajadwal!Y19)</f>
        <v/>
      </c>
      <c r="Z19" s="127" t="str">
        <f>IF(copasnamajadwal!Z19="","",copasnamajadwal!Z19)</f>
        <v>06:01</v>
      </c>
      <c r="AA19" s="127" t="str">
        <f>IF(copasnamajadwal!AA19="","",copasnamajadwal!AA19)</f>
        <v/>
      </c>
      <c r="AB19" s="127" t="str">
        <f>IF(copasnamajadwal!AB19="","",copasnamajadwal!AB19)</f>
        <v/>
      </c>
      <c r="AC19" s="127" t="str">
        <f>IF(copasnamajadwal!AC19="","",copasnamajadwal!AC19)</f>
        <v/>
      </c>
      <c r="AD19" s="127">
        <f>IF(copasnamajadwal!AD19="","",copasnamajadwal!AD19)</f>
        <v>4</v>
      </c>
      <c r="AG19" s="124">
        <v>1</v>
      </c>
      <c r="AH19" s="124">
        <v>2</v>
      </c>
    </row>
    <row r="20" spans="1:34" s="129" customFormat="1" ht="20.25" customHeight="1" x14ac:dyDescent="0.2">
      <c r="A20" s="127">
        <f>IF(copasnamajadwal!A20="","",copasnamajadwal!A20)</f>
        <v>68</v>
      </c>
      <c r="B20" s="127">
        <f>IF(copasnamajadwal!B20="","",copasnamajadwal!B20)</f>
        <v>10</v>
      </c>
      <c r="C20" s="127" t="str">
        <f>IF(copasnamajadwal!C20="","",copasnamajadwal!C20)</f>
        <v>2356764667220003</v>
      </c>
      <c r="D20" s="127" t="str">
        <f>IF(copasnamajadwal!D20="","",copasnamajadwal!D20)</f>
        <v>CHUSNI K</v>
      </c>
      <c r="E20" s="127" t="str">
        <f>IF(copasnamajadwal!E20="","",copasnamajadwal!E20)</f>
        <v/>
      </c>
      <c r="F20" s="138" t="str">
        <f>IF(copasnamajadwal!F20="","",copasnamajadwal!F20)</f>
        <v>22/08/2019</v>
      </c>
      <c r="G20" s="127" t="str">
        <f>IF(copasnamajadwal!G20="","",copasnamajadwal!G20)</f>
        <v>Sergu Sen-Kam</v>
      </c>
      <c r="H20" s="127" t="str">
        <f>IF(copasnamajadwal!H20="","",copasnamajadwal!H20)</f>
        <v>07:00</v>
      </c>
      <c r="I20" s="127" t="str">
        <f>IF(copasnamajadwal!I20="","",copasnamajadwal!I20)</f>
        <v>13:00</v>
      </c>
      <c r="J20" s="139">
        <f>IF(copasnamajadwal!J20="","",copasnamajadwal!J20)+TIME(0,AG20,0)</f>
        <v>0.2729166666666667</v>
      </c>
      <c r="K20" s="140">
        <f>IF(copasnamajadwal!K20="","",copasnamajadwal!K20)+TIME(0,AH20,0)</f>
        <v>0.55347222222222214</v>
      </c>
      <c r="L20" s="127" t="str">
        <f>IF(copasnamajadwal!L20="","",copasnamajadwal!L20)</f>
        <v>1</v>
      </c>
      <c r="M20" s="127" t="str">
        <f>IF(copasnamajadwal!M20="","",copasnamajadwal!M20)</f>
        <v>1</v>
      </c>
      <c r="N20" s="127" t="str">
        <f>IF(copasnamajadwal!N20="","",copasnamajadwal!N20)</f>
        <v/>
      </c>
      <c r="O20" s="127" t="str">
        <f>IF(copasnamajadwal!O20="","",copasnamajadwal!O20)</f>
        <v/>
      </c>
      <c r="P20" s="127" t="str">
        <f>IF(copasnamajadwal!P20="","",copasnamajadwal!P20)</f>
        <v/>
      </c>
      <c r="Q20" s="127" t="str">
        <f>IF(copasnamajadwal!Q20="","",copasnamajadwal!Q20)</f>
        <v/>
      </c>
      <c r="R20" s="127" t="str">
        <f>IF(copasnamajadwal!R20="","",copasnamajadwal!R20)</f>
        <v>06:00</v>
      </c>
      <c r="S20" s="127" t="str">
        <f>IF(copasnamajadwal!S20="","",copasnamajadwal!S20)</f>
        <v/>
      </c>
      <c r="T20" s="127" t="str">
        <f>IF(copasnamajadwal!T20="","",copasnamajadwal!T20)</f>
        <v>True</v>
      </c>
      <c r="U20" s="127" t="str">
        <f>IF(copasnamajadwal!U20="","",copasnamajadwal!U20)</f>
        <v>True</v>
      </c>
      <c r="V20" s="127" t="str">
        <f>IF(copasnamajadwal!V20="","",copasnamajadwal!V20)</f>
        <v>MI LABRUK KIDUL</v>
      </c>
      <c r="W20" s="127" t="str">
        <f>IF(copasnamajadwal!W20="","",copasnamajadwal!W20)</f>
        <v>1</v>
      </c>
      <c r="X20" s="127" t="str">
        <f>IF(copasnamajadwal!X20="","",copasnamajadwal!X20)</f>
        <v/>
      </c>
      <c r="Y20" s="127" t="str">
        <f>IF(copasnamajadwal!Y20="","",copasnamajadwal!Y20)</f>
        <v/>
      </c>
      <c r="Z20" s="127" t="str">
        <f>IF(copasnamajadwal!Z20="","",copasnamajadwal!Z20)</f>
        <v>06:33</v>
      </c>
      <c r="AA20" s="127" t="str">
        <f>IF(copasnamajadwal!AA20="","",copasnamajadwal!AA20)</f>
        <v/>
      </c>
      <c r="AB20" s="127" t="str">
        <f>IF(copasnamajadwal!AB20="","",copasnamajadwal!AB20)</f>
        <v/>
      </c>
      <c r="AC20" s="127" t="str">
        <f>IF(copasnamajadwal!AC20="","",copasnamajadwal!AC20)</f>
        <v/>
      </c>
      <c r="AD20" s="127">
        <f>IF(copasnamajadwal!AD20="","",copasnamajadwal!AD20)</f>
        <v>5</v>
      </c>
      <c r="AG20" s="124">
        <v>1</v>
      </c>
      <c r="AH20" s="124">
        <v>1</v>
      </c>
    </row>
    <row r="21" spans="1:34" s="129" customFormat="1" ht="20.25" customHeight="1" x14ac:dyDescent="0.2">
      <c r="A21" s="127">
        <f>IF(copasnamajadwal!A21="","",copasnamajadwal!A21)</f>
        <v>68</v>
      </c>
      <c r="B21" s="127">
        <f>IF(copasnamajadwal!B21="","",copasnamajadwal!B21)</f>
        <v>10</v>
      </c>
      <c r="C21" s="127" t="str">
        <f>IF(copasnamajadwal!C21="","",copasnamajadwal!C21)</f>
        <v>2356764667220003</v>
      </c>
      <c r="D21" s="127" t="str">
        <f>IF(copasnamajadwal!D21="","",copasnamajadwal!D21)</f>
        <v>CHUSNI K</v>
      </c>
      <c r="E21" s="127" t="str">
        <f>IF(copasnamajadwal!E21="","",copasnamajadwal!E21)</f>
        <v/>
      </c>
      <c r="F21" s="138" t="str">
        <f>IF(copasnamajadwal!F21="","",copasnamajadwal!F21)</f>
        <v>23/08/2019</v>
      </c>
      <c r="G21" s="127" t="str">
        <f>IF(copasnamajadwal!G21="","",copasnamajadwal!G21)</f>
        <v>Sergu Jum</v>
      </c>
      <c r="H21" s="127" t="str">
        <f>IF(copasnamajadwal!H21="","",copasnamajadwal!H21)</f>
        <v>07:00</v>
      </c>
      <c r="I21" s="127" t="str">
        <f>IF(copasnamajadwal!I21="","",copasnamajadwal!I21)</f>
        <v>11:00</v>
      </c>
      <c r="J21" s="139">
        <f>IF(copasnamajadwal!J21="","",copasnamajadwal!J21)+TIME(0,AG21,0)</f>
        <v>0.2729166666666667</v>
      </c>
      <c r="K21" s="140">
        <f>IF(copasnamajadwal!K21="","",copasnamajadwal!K21)+TIME(0,AH21,0)</f>
        <v>0.47083333333333333</v>
      </c>
      <c r="L21" s="127" t="str">
        <f>IF(copasnamajadwal!L21="","",copasnamajadwal!L21)</f>
        <v>1</v>
      </c>
      <c r="M21" s="127" t="str">
        <f>IF(copasnamajadwal!M21="","",copasnamajadwal!M21)</f>
        <v>1</v>
      </c>
      <c r="N21" s="127" t="str">
        <f>IF(copasnamajadwal!N21="","",copasnamajadwal!N21)</f>
        <v/>
      </c>
      <c r="O21" s="127" t="str">
        <f>IF(copasnamajadwal!O21="","",copasnamajadwal!O21)</f>
        <v/>
      </c>
      <c r="P21" s="127" t="str">
        <f>IF(copasnamajadwal!P21="","",copasnamajadwal!P21)</f>
        <v/>
      </c>
      <c r="Q21" s="127" t="str">
        <f>IF(copasnamajadwal!Q21="","",copasnamajadwal!Q21)</f>
        <v/>
      </c>
      <c r="R21" s="127" t="str">
        <f>IF(copasnamajadwal!R21="","",copasnamajadwal!R21)</f>
        <v>06:00</v>
      </c>
      <c r="S21" s="127" t="str">
        <f>IF(copasnamajadwal!S21="","",copasnamajadwal!S21)</f>
        <v/>
      </c>
      <c r="T21" s="127" t="str">
        <f>IF(copasnamajadwal!T21="","",copasnamajadwal!T21)</f>
        <v>True</v>
      </c>
      <c r="U21" s="127" t="str">
        <f>IF(copasnamajadwal!U21="","",copasnamajadwal!U21)</f>
        <v>True</v>
      </c>
      <c r="V21" s="127" t="str">
        <f>IF(copasnamajadwal!V21="","",copasnamajadwal!V21)</f>
        <v>MI LABRUK KIDUL</v>
      </c>
      <c r="W21" s="127" t="str">
        <f>IF(copasnamajadwal!W21="","",copasnamajadwal!W21)</f>
        <v>1</v>
      </c>
      <c r="X21" s="127" t="str">
        <f>IF(copasnamajadwal!X21="","",copasnamajadwal!X21)</f>
        <v/>
      </c>
      <c r="Y21" s="127" t="str">
        <f>IF(copasnamajadwal!Y21="","",copasnamajadwal!Y21)</f>
        <v/>
      </c>
      <c r="Z21" s="127" t="str">
        <f>IF(copasnamajadwal!Z21="","",copasnamajadwal!Z21)</f>
        <v>09:22</v>
      </c>
      <c r="AA21" s="127" t="str">
        <f>IF(copasnamajadwal!AA21="","",copasnamajadwal!AA21)</f>
        <v/>
      </c>
      <c r="AB21" s="127" t="str">
        <f>IF(copasnamajadwal!AB21="","",copasnamajadwal!AB21)</f>
        <v/>
      </c>
      <c r="AC21" s="127" t="str">
        <f>IF(copasnamajadwal!AC21="","",copasnamajadwal!AC21)</f>
        <v/>
      </c>
      <c r="AD21" s="127">
        <f>IF(copasnamajadwal!AD21="","",copasnamajadwal!AD21)</f>
        <v>6</v>
      </c>
      <c r="AG21" s="124">
        <v>1</v>
      </c>
      <c r="AH21" s="124">
        <v>2</v>
      </c>
    </row>
    <row r="22" spans="1:34" s="129" customFormat="1" ht="20.25" customHeight="1" x14ac:dyDescent="0.2">
      <c r="A22" s="127">
        <f>IF(copasnamajadwal!A22="","",copasnamajadwal!A22)</f>
        <v>68</v>
      </c>
      <c r="B22" s="127">
        <f>IF(copasnamajadwal!B22="","",copasnamajadwal!B22)</f>
        <v>10</v>
      </c>
      <c r="C22" s="127" t="str">
        <f>IF(copasnamajadwal!C22="","",copasnamajadwal!C22)</f>
        <v>2356764667220003</v>
      </c>
      <c r="D22" s="127" t="str">
        <f>IF(copasnamajadwal!D22="","",copasnamajadwal!D22)</f>
        <v>CHUSNI K</v>
      </c>
      <c r="E22" s="127" t="str">
        <f>IF(copasnamajadwal!E22="","",copasnamajadwal!E22)</f>
        <v/>
      </c>
      <c r="F22" s="138" t="str">
        <f>IF(copasnamajadwal!F22="","",copasnamajadwal!F22)</f>
        <v>24/08/2019</v>
      </c>
      <c r="G22" s="127" t="str">
        <f>IF(copasnamajadwal!G22="","",copasnamajadwal!G22)</f>
        <v>sergu sabtu</v>
      </c>
      <c r="H22" s="127" t="str">
        <f>IF(copasnamajadwal!H22="","",copasnamajadwal!H22)</f>
        <v>07:00</v>
      </c>
      <c r="I22" s="127" t="str">
        <f>IF(copasnamajadwal!I22="","",copasnamajadwal!I22)</f>
        <v>12:00</v>
      </c>
      <c r="J22" s="139">
        <f>IF(copasnamajadwal!J22="","",copasnamajadwal!J22)+TIME(0,AG22,0)</f>
        <v>0.2729166666666667</v>
      </c>
      <c r="K22" s="140">
        <f>IF(copasnamajadwal!K22="","",copasnamajadwal!K22)+TIME(0,AH22,0)</f>
        <v>0.51180555555555551</v>
      </c>
      <c r="L22" s="127" t="str">
        <f>IF(copasnamajadwal!L22="","",copasnamajadwal!L22)</f>
        <v>1</v>
      </c>
      <c r="M22" s="127" t="str">
        <f>IF(copasnamajadwal!M22="","",copasnamajadwal!M22)</f>
        <v>1</v>
      </c>
      <c r="N22" s="127" t="str">
        <f>IF(copasnamajadwal!N22="","",copasnamajadwal!N22)</f>
        <v/>
      </c>
      <c r="O22" s="127" t="str">
        <f>IF(copasnamajadwal!O22="","",copasnamajadwal!O22)</f>
        <v/>
      </c>
      <c r="P22" s="127" t="str">
        <f>IF(copasnamajadwal!P22="","",copasnamajadwal!P22)</f>
        <v/>
      </c>
      <c r="Q22" s="127" t="str">
        <f>IF(copasnamajadwal!Q22="","",copasnamajadwal!Q22)</f>
        <v/>
      </c>
      <c r="R22" s="127" t="str">
        <f>IF(copasnamajadwal!R22="","",copasnamajadwal!R22)</f>
        <v>06:00</v>
      </c>
      <c r="S22" s="127" t="str">
        <f>IF(copasnamajadwal!S22="","",copasnamajadwal!S22)</f>
        <v/>
      </c>
      <c r="T22" s="127" t="str">
        <f>IF(copasnamajadwal!T22="","",copasnamajadwal!T22)</f>
        <v>True</v>
      </c>
      <c r="U22" s="127" t="str">
        <f>IF(copasnamajadwal!U22="","",copasnamajadwal!U22)</f>
        <v>True</v>
      </c>
      <c r="V22" s="127" t="str">
        <f>IF(copasnamajadwal!V22="","",copasnamajadwal!V22)</f>
        <v>MI LABRUK KIDUL</v>
      </c>
      <c r="W22" s="127" t="str">
        <f>IF(copasnamajadwal!W22="","",copasnamajadwal!W22)</f>
        <v>1</v>
      </c>
      <c r="X22" s="127" t="str">
        <f>IF(copasnamajadwal!X22="","",copasnamajadwal!X22)</f>
        <v/>
      </c>
      <c r="Y22" s="127" t="str">
        <f>IF(copasnamajadwal!Y22="","",copasnamajadwal!Y22)</f>
        <v/>
      </c>
      <c r="Z22" s="127" t="str">
        <f>IF(copasnamajadwal!Z22="","",copasnamajadwal!Z22)</f>
        <v>07:19</v>
      </c>
      <c r="AA22" s="127" t="str">
        <f>IF(copasnamajadwal!AA22="","",copasnamajadwal!AA22)</f>
        <v/>
      </c>
      <c r="AB22" s="127" t="str">
        <f>IF(copasnamajadwal!AB22="","",copasnamajadwal!AB22)</f>
        <v/>
      </c>
      <c r="AC22" s="127" t="str">
        <f>IF(copasnamajadwal!AC22="","",copasnamajadwal!AC22)</f>
        <v/>
      </c>
      <c r="AD22" s="127">
        <f>IF(copasnamajadwal!AD22="","",copasnamajadwal!AD22)</f>
        <v>7</v>
      </c>
      <c r="AG22" s="124">
        <v>1</v>
      </c>
      <c r="AH22" s="124">
        <v>1</v>
      </c>
    </row>
    <row r="23" spans="1:34" s="129" customFormat="1" ht="20.25" customHeight="1" x14ac:dyDescent="0.2">
      <c r="A23" s="127">
        <f>IF(copasnamajadwal!A23="","",copasnamajadwal!A23)</f>
        <v>68</v>
      </c>
      <c r="B23" s="127">
        <f>IF(copasnamajadwal!B23="","",copasnamajadwal!B23)</f>
        <v>10</v>
      </c>
      <c r="C23" s="127" t="str">
        <f>IF(copasnamajadwal!C23="","",copasnamajadwal!C23)</f>
        <v>2356764667220003</v>
      </c>
      <c r="D23" s="127" t="str">
        <f>IF(copasnamajadwal!D23="","",copasnamajadwal!D23)</f>
        <v>CHUSNI K</v>
      </c>
      <c r="E23" s="127" t="str">
        <f>IF(copasnamajadwal!E23="","",copasnamajadwal!E23)</f>
        <v/>
      </c>
      <c r="F23" s="138" t="str">
        <f>IF(copasnamajadwal!F23="","",copasnamajadwal!F23)</f>
        <v>26/08/2019</v>
      </c>
      <c r="G23" s="127" t="str">
        <f>IF(copasnamajadwal!G23="","",copasnamajadwal!G23)</f>
        <v>Sergu Sen-Kam</v>
      </c>
      <c r="H23" s="127" t="str">
        <f>IF(copasnamajadwal!H23="","",copasnamajadwal!H23)</f>
        <v>07:00</v>
      </c>
      <c r="I23" s="127" t="str">
        <f>IF(copasnamajadwal!I23="","",copasnamajadwal!I23)</f>
        <v>13:00</v>
      </c>
      <c r="J23" s="139">
        <f>IF(copasnamajadwal!J23="","",copasnamajadwal!J23)+TIME(0,AG23,0)</f>
        <v>0.2729166666666667</v>
      </c>
      <c r="K23" s="140">
        <f>IF(copasnamajadwal!K23="","",copasnamajadwal!K23)+TIME(0,AH23,0)</f>
        <v>0.55347222222222214</v>
      </c>
      <c r="L23" s="127" t="str">
        <f>IF(copasnamajadwal!L23="","",copasnamajadwal!L23)</f>
        <v>1</v>
      </c>
      <c r="M23" s="127" t="str">
        <f>IF(copasnamajadwal!M23="","",copasnamajadwal!M23)</f>
        <v>1</v>
      </c>
      <c r="N23" s="127" t="str">
        <f>IF(copasnamajadwal!N23="","",copasnamajadwal!N23)</f>
        <v/>
      </c>
      <c r="O23" s="127" t="str">
        <f>IF(copasnamajadwal!O23="","",copasnamajadwal!O23)</f>
        <v/>
      </c>
      <c r="P23" s="127" t="str">
        <f>IF(copasnamajadwal!P23="","",copasnamajadwal!P23)</f>
        <v/>
      </c>
      <c r="Q23" s="127" t="str">
        <f>IF(copasnamajadwal!Q23="","",copasnamajadwal!Q23)</f>
        <v/>
      </c>
      <c r="R23" s="127" t="str">
        <f>IF(copasnamajadwal!R23="","",copasnamajadwal!R23)</f>
        <v>06:00</v>
      </c>
      <c r="S23" s="127" t="str">
        <f>IF(copasnamajadwal!S23="","",copasnamajadwal!S23)</f>
        <v/>
      </c>
      <c r="T23" s="127" t="str">
        <f>IF(copasnamajadwal!T23="","",copasnamajadwal!T23)</f>
        <v>True</v>
      </c>
      <c r="U23" s="127" t="str">
        <f>IF(copasnamajadwal!U23="","",copasnamajadwal!U23)</f>
        <v>True</v>
      </c>
      <c r="V23" s="127" t="str">
        <f>IF(copasnamajadwal!V23="","",copasnamajadwal!V23)</f>
        <v>MI LABRUK KIDUL</v>
      </c>
      <c r="W23" s="127" t="str">
        <f>IF(copasnamajadwal!W23="","",copasnamajadwal!W23)</f>
        <v>1</v>
      </c>
      <c r="X23" s="127" t="str">
        <f>IF(copasnamajadwal!X23="","",copasnamajadwal!X23)</f>
        <v/>
      </c>
      <c r="Y23" s="127" t="str">
        <f>IF(copasnamajadwal!Y23="","",copasnamajadwal!Y23)</f>
        <v/>
      </c>
      <c r="Z23" s="127" t="str">
        <f>IF(copasnamajadwal!Z23="","",copasnamajadwal!Z23)</f>
        <v>06:46</v>
      </c>
      <c r="AA23" s="127" t="str">
        <f>IF(copasnamajadwal!AA23="","",copasnamajadwal!AA23)</f>
        <v/>
      </c>
      <c r="AB23" s="127" t="str">
        <f>IF(copasnamajadwal!AB23="","",copasnamajadwal!AB23)</f>
        <v/>
      </c>
      <c r="AC23" s="127" t="str">
        <f>IF(copasnamajadwal!AC23="","",copasnamajadwal!AC23)</f>
        <v/>
      </c>
      <c r="AD23" s="127">
        <f>IF(copasnamajadwal!AD23="","",copasnamajadwal!AD23)</f>
        <v>2</v>
      </c>
      <c r="AG23" s="124">
        <v>1</v>
      </c>
      <c r="AH23" s="124">
        <v>1</v>
      </c>
    </row>
    <row r="24" spans="1:34" s="129" customFormat="1" ht="20.25" customHeight="1" x14ac:dyDescent="0.2">
      <c r="A24" s="127">
        <f>IF(copasnamajadwal!A24="","",copasnamajadwal!A24)</f>
        <v>68</v>
      </c>
      <c r="B24" s="127">
        <f>IF(copasnamajadwal!B24="","",copasnamajadwal!B24)</f>
        <v>10</v>
      </c>
      <c r="C24" s="127" t="str">
        <f>IF(copasnamajadwal!C24="","",copasnamajadwal!C24)</f>
        <v>2356764667220003</v>
      </c>
      <c r="D24" s="127" t="str">
        <f>IF(copasnamajadwal!D24="","",copasnamajadwal!D24)</f>
        <v>CHUSNI K</v>
      </c>
      <c r="E24" s="127" t="str">
        <f>IF(copasnamajadwal!E24="","",copasnamajadwal!E24)</f>
        <v/>
      </c>
      <c r="F24" s="138" t="str">
        <f>IF(copasnamajadwal!F24="","",copasnamajadwal!F24)</f>
        <v>27/08/2019</v>
      </c>
      <c r="G24" s="127" t="str">
        <f>IF(copasnamajadwal!G24="","",copasnamajadwal!G24)</f>
        <v>Sergu Sen-Kam</v>
      </c>
      <c r="H24" s="127" t="str">
        <f>IF(copasnamajadwal!H24="","",copasnamajadwal!H24)</f>
        <v>07:00</v>
      </c>
      <c r="I24" s="127" t="str">
        <f>IF(copasnamajadwal!I24="","",copasnamajadwal!I24)</f>
        <v>13:00</v>
      </c>
      <c r="J24" s="139">
        <f>IF(copasnamajadwal!J24="","",copasnamajadwal!J24)+TIME(0,AG24,0)</f>
        <v>0.27430555555555558</v>
      </c>
      <c r="K24" s="140">
        <f>IF(copasnamajadwal!K24="","",copasnamajadwal!K24)+TIME(0,AH24,0)</f>
        <v>0.55347222222222214</v>
      </c>
      <c r="L24" s="127" t="str">
        <f>IF(copasnamajadwal!L24="","",copasnamajadwal!L24)</f>
        <v>1</v>
      </c>
      <c r="M24" s="127" t="str">
        <f>IF(copasnamajadwal!M24="","",copasnamajadwal!M24)</f>
        <v>1</v>
      </c>
      <c r="N24" s="127" t="str">
        <f>IF(copasnamajadwal!N24="","",copasnamajadwal!N24)</f>
        <v/>
      </c>
      <c r="O24" s="127" t="str">
        <f>IF(copasnamajadwal!O24="","",copasnamajadwal!O24)</f>
        <v/>
      </c>
      <c r="P24" s="127" t="str">
        <f>IF(copasnamajadwal!P24="","",copasnamajadwal!P24)</f>
        <v/>
      </c>
      <c r="Q24" s="127" t="str">
        <f>IF(copasnamajadwal!Q24="","",copasnamajadwal!Q24)</f>
        <v/>
      </c>
      <c r="R24" s="127" t="str">
        <f>IF(copasnamajadwal!R24="","",copasnamajadwal!R24)</f>
        <v>04:00</v>
      </c>
      <c r="S24" s="127" t="str">
        <f>IF(copasnamajadwal!S24="","",copasnamajadwal!S24)</f>
        <v/>
      </c>
      <c r="T24" s="127" t="str">
        <f>IF(copasnamajadwal!T24="","",copasnamajadwal!T24)</f>
        <v>True</v>
      </c>
      <c r="U24" s="127" t="str">
        <f>IF(copasnamajadwal!U24="","",copasnamajadwal!U24)</f>
        <v>True</v>
      </c>
      <c r="V24" s="127" t="str">
        <f>IF(copasnamajadwal!V24="","",copasnamajadwal!V24)</f>
        <v>MI LABRUK KIDUL</v>
      </c>
      <c r="W24" s="127" t="str">
        <f>IF(copasnamajadwal!W24="","",copasnamajadwal!W24)</f>
        <v>1</v>
      </c>
      <c r="X24" s="127" t="str">
        <f>IF(copasnamajadwal!X24="","",copasnamajadwal!X24)</f>
        <v/>
      </c>
      <c r="Y24" s="127" t="str">
        <f>IF(copasnamajadwal!Y24="","",copasnamajadwal!Y24)</f>
        <v/>
      </c>
      <c r="Z24" s="127" t="str">
        <f>IF(copasnamajadwal!Z24="","",copasnamajadwal!Z24)</f>
        <v>04:27</v>
      </c>
      <c r="AA24" s="127" t="str">
        <f>IF(copasnamajadwal!AA24="","",copasnamajadwal!AA24)</f>
        <v/>
      </c>
      <c r="AB24" s="127" t="str">
        <f>IF(copasnamajadwal!AB24="","",copasnamajadwal!AB24)</f>
        <v/>
      </c>
      <c r="AC24" s="127" t="str">
        <f>IF(copasnamajadwal!AC24="","",copasnamajadwal!AC24)</f>
        <v/>
      </c>
      <c r="AD24" s="127">
        <f>IF(copasnamajadwal!AD24="","",copasnamajadwal!AD24)</f>
        <v>3</v>
      </c>
      <c r="AG24" s="124">
        <v>3</v>
      </c>
      <c r="AH24" s="124">
        <v>1</v>
      </c>
    </row>
    <row r="25" spans="1:34" s="129" customFormat="1" ht="20.25" customHeight="1" x14ac:dyDescent="0.2">
      <c r="A25" s="127">
        <f>IF(copasnamajadwal!A25="","",copasnamajadwal!A25)</f>
        <v>68</v>
      </c>
      <c r="B25" s="127">
        <f>IF(copasnamajadwal!B25="","",copasnamajadwal!B25)</f>
        <v>10</v>
      </c>
      <c r="C25" s="127" t="str">
        <f>IF(copasnamajadwal!C25="","",copasnamajadwal!C25)</f>
        <v>2356764667220003</v>
      </c>
      <c r="D25" s="127" t="str">
        <f>IF(copasnamajadwal!D25="","",copasnamajadwal!D25)</f>
        <v>CHUSNI K</v>
      </c>
      <c r="E25" s="127" t="str">
        <f>IF(copasnamajadwal!E25="","",copasnamajadwal!E25)</f>
        <v/>
      </c>
      <c r="F25" s="138" t="str">
        <f>IF(copasnamajadwal!F25="","",copasnamajadwal!F25)</f>
        <v>28/08/2019</v>
      </c>
      <c r="G25" s="127" t="str">
        <f>IF(copasnamajadwal!G25="","",copasnamajadwal!G25)</f>
        <v>Sergu Sen-Kam</v>
      </c>
      <c r="H25" s="127" t="str">
        <f>IF(copasnamajadwal!H25="","",copasnamajadwal!H25)</f>
        <v>07:00</v>
      </c>
      <c r="I25" s="127" t="str">
        <f>IF(copasnamajadwal!I25="","",copasnamajadwal!I25)</f>
        <v>13:00</v>
      </c>
      <c r="J25" s="139">
        <f>IF(copasnamajadwal!J25="","",copasnamajadwal!J25)+TIME(0,AG25,0)</f>
        <v>0.2729166666666667</v>
      </c>
      <c r="K25" s="140">
        <f>IF(copasnamajadwal!K25="","",copasnamajadwal!K25)+TIME(0,AH25,0)</f>
        <v>0.55416666666666659</v>
      </c>
      <c r="L25" s="127" t="str">
        <f>IF(copasnamajadwal!L25="","",copasnamajadwal!L25)</f>
        <v>1</v>
      </c>
      <c r="M25" s="127" t="str">
        <f>IF(copasnamajadwal!M25="","",copasnamajadwal!M25)</f>
        <v>1</v>
      </c>
      <c r="N25" s="127" t="str">
        <f>IF(copasnamajadwal!N25="","",copasnamajadwal!N25)</f>
        <v/>
      </c>
      <c r="O25" s="127" t="str">
        <f>IF(copasnamajadwal!O25="","",copasnamajadwal!O25)</f>
        <v/>
      </c>
      <c r="P25" s="127" t="str">
        <f>IF(copasnamajadwal!P25="","",copasnamajadwal!P25)</f>
        <v/>
      </c>
      <c r="Q25" s="127" t="str">
        <f>IF(copasnamajadwal!Q25="","",copasnamajadwal!Q25)</f>
        <v/>
      </c>
      <c r="R25" s="127" t="str">
        <f>IF(copasnamajadwal!R25="","",copasnamajadwal!R25)</f>
        <v>05:00</v>
      </c>
      <c r="S25" s="127" t="str">
        <f>IF(copasnamajadwal!S25="","",copasnamajadwal!S25)</f>
        <v/>
      </c>
      <c r="T25" s="127" t="str">
        <f>IF(copasnamajadwal!T25="","",copasnamajadwal!T25)</f>
        <v>True</v>
      </c>
      <c r="U25" s="127" t="str">
        <f>IF(copasnamajadwal!U25="","",copasnamajadwal!U25)</f>
        <v>True</v>
      </c>
      <c r="V25" s="127" t="str">
        <f>IF(copasnamajadwal!V25="","",copasnamajadwal!V25)</f>
        <v>MI LABRUK KIDUL</v>
      </c>
      <c r="W25" s="127" t="str">
        <f>IF(copasnamajadwal!W25="","",copasnamajadwal!W25)</f>
        <v>1</v>
      </c>
      <c r="X25" s="127" t="str">
        <f>IF(copasnamajadwal!X25="","",copasnamajadwal!X25)</f>
        <v/>
      </c>
      <c r="Y25" s="127" t="str">
        <f>IF(copasnamajadwal!Y25="","",copasnamajadwal!Y25)</f>
        <v/>
      </c>
      <c r="Z25" s="127" t="str">
        <f>IF(copasnamajadwal!Z25="","",copasnamajadwal!Z25)</f>
        <v>06:17</v>
      </c>
      <c r="AA25" s="127" t="str">
        <f>IF(copasnamajadwal!AA25="","",copasnamajadwal!AA25)</f>
        <v/>
      </c>
      <c r="AB25" s="127" t="str">
        <f>IF(copasnamajadwal!AB25="","",copasnamajadwal!AB25)</f>
        <v/>
      </c>
      <c r="AC25" s="127" t="str">
        <f>IF(copasnamajadwal!AC25="","",copasnamajadwal!AC25)</f>
        <v/>
      </c>
      <c r="AD25" s="127">
        <f>IF(copasnamajadwal!AD25="","",copasnamajadwal!AD25)</f>
        <v>4</v>
      </c>
      <c r="AG25" s="124">
        <v>1</v>
      </c>
      <c r="AH25" s="124">
        <v>2</v>
      </c>
    </row>
    <row r="26" spans="1:34" s="129" customFormat="1" ht="20.25" customHeight="1" x14ac:dyDescent="0.2">
      <c r="A26" s="127">
        <f>IF(copasnamajadwal!A26="","",copasnamajadwal!A26)</f>
        <v>68</v>
      </c>
      <c r="B26" s="127">
        <f>IF(copasnamajadwal!B26="","",copasnamajadwal!B26)</f>
        <v>10</v>
      </c>
      <c r="C26" s="127" t="str">
        <f>IF(copasnamajadwal!C26="","",copasnamajadwal!C26)</f>
        <v>2356764667220003</v>
      </c>
      <c r="D26" s="127" t="str">
        <f>IF(copasnamajadwal!D26="","",copasnamajadwal!D26)</f>
        <v>CHUSNI K</v>
      </c>
      <c r="E26" s="127" t="str">
        <f>IF(copasnamajadwal!E26="","",copasnamajadwal!E26)</f>
        <v/>
      </c>
      <c r="F26" s="138" t="str">
        <f>IF(copasnamajadwal!F26="","",copasnamajadwal!F26)</f>
        <v>29/08/2019</v>
      </c>
      <c r="G26" s="127" t="str">
        <f>IF(copasnamajadwal!G26="","",copasnamajadwal!G26)</f>
        <v>Sergu Sen-Kam</v>
      </c>
      <c r="H26" s="127" t="str">
        <f>IF(copasnamajadwal!H26="","",copasnamajadwal!H26)</f>
        <v>07:00</v>
      </c>
      <c r="I26" s="127" t="str">
        <f>IF(copasnamajadwal!I26="","",copasnamajadwal!I26)</f>
        <v>13:00</v>
      </c>
      <c r="J26" s="139">
        <f>IF(copasnamajadwal!J26="","",copasnamajadwal!J26)+TIME(0,AG26,0)</f>
        <v>0.27361111111111114</v>
      </c>
      <c r="K26" s="140">
        <f>IF(copasnamajadwal!K26="","",copasnamajadwal!K26)+TIME(0,AH26,0)</f>
        <v>0.55486111111111103</v>
      </c>
      <c r="L26" s="127" t="str">
        <f>IF(copasnamajadwal!L26="","",copasnamajadwal!L26)</f>
        <v>1</v>
      </c>
      <c r="M26" s="127" t="str">
        <f>IF(copasnamajadwal!M26="","",copasnamajadwal!M26)</f>
        <v>1</v>
      </c>
      <c r="N26" s="127" t="str">
        <f>IF(copasnamajadwal!N26="","",copasnamajadwal!N26)</f>
        <v/>
      </c>
      <c r="O26" s="127" t="str">
        <f>IF(copasnamajadwal!O26="","",copasnamajadwal!O26)</f>
        <v/>
      </c>
      <c r="P26" s="127" t="str">
        <f>IF(copasnamajadwal!P26="","",copasnamajadwal!P26)</f>
        <v/>
      </c>
      <c r="Q26" s="127" t="str">
        <f>IF(copasnamajadwal!Q26="","",copasnamajadwal!Q26)</f>
        <v/>
      </c>
      <c r="R26" s="127" t="str">
        <f>IF(copasnamajadwal!R26="","",copasnamajadwal!R26)</f>
        <v>06:00</v>
      </c>
      <c r="S26" s="127" t="str">
        <f>IF(copasnamajadwal!S26="","",copasnamajadwal!S26)</f>
        <v/>
      </c>
      <c r="T26" s="127" t="str">
        <f>IF(copasnamajadwal!T26="","",copasnamajadwal!T26)</f>
        <v>True</v>
      </c>
      <c r="U26" s="127" t="str">
        <f>IF(copasnamajadwal!U26="","",copasnamajadwal!U26)</f>
        <v>True</v>
      </c>
      <c r="V26" s="127" t="str">
        <f>IF(copasnamajadwal!V26="","",copasnamajadwal!V26)</f>
        <v>MI LABRUK KIDUL</v>
      </c>
      <c r="W26" s="127" t="str">
        <f>IF(copasnamajadwal!W26="","",copasnamajadwal!W26)</f>
        <v>1</v>
      </c>
      <c r="X26" s="127" t="str">
        <f>IF(copasnamajadwal!X26="","",copasnamajadwal!X26)</f>
        <v/>
      </c>
      <c r="Y26" s="127" t="str">
        <f>IF(copasnamajadwal!Y26="","",copasnamajadwal!Y26)</f>
        <v/>
      </c>
      <c r="Z26" s="127" t="str">
        <f>IF(copasnamajadwal!Z26="","",copasnamajadwal!Z26)</f>
        <v>06:43</v>
      </c>
      <c r="AA26" s="127" t="str">
        <f>IF(copasnamajadwal!AA26="","",copasnamajadwal!AA26)</f>
        <v/>
      </c>
      <c r="AB26" s="127" t="str">
        <f>IF(copasnamajadwal!AB26="","",copasnamajadwal!AB26)</f>
        <v/>
      </c>
      <c r="AC26" s="127" t="str">
        <f>IF(copasnamajadwal!AC26="","",copasnamajadwal!AC26)</f>
        <v/>
      </c>
      <c r="AD26" s="127">
        <f>IF(copasnamajadwal!AD26="","",copasnamajadwal!AD26)</f>
        <v>5</v>
      </c>
      <c r="AG26" s="124">
        <v>2</v>
      </c>
      <c r="AH26" s="124">
        <v>3</v>
      </c>
    </row>
    <row r="27" spans="1:34" s="129" customFormat="1" ht="20.25" customHeight="1" x14ac:dyDescent="0.2">
      <c r="A27" s="127">
        <f>IF(copasnamajadwal!A27="","",copasnamajadwal!A27)</f>
        <v>68</v>
      </c>
      <c r="B27" s="127">
        <f>IF(copasnamajadwal!B27="","",copasnamajadwal!B27)</f>
        <v>10</v>
      </c>
      <c r="C27" s="127" t="str">
        <f>IF(copasnamajadwal!C27="","",copasnamajadwal!C27)</f>
        <v>2356764667220003</v>
      </c>
      <c r="D27" s="127" t="str">
        <f>IF(copasnamajadwal!D27="","",copasnamajadwal!D27)</f>
        <v>CHUSNI K</v>
      </c>
      <c r="E27" s="127" t="str">
        <f>IF(copasnamajadwal!E27="","",copasnamajadwal!E27)</f>
        <v/>
      </c>
      <c r="F27" s="138">
        <f>IF(copasnamajadwal!F27="","",copasnamajadwal!F27)</f>
        <v>43707</v>
      </c>
      <c r="G27" s="127" t="str">
        <f>IF(copasnamajadwal!G27="","",copasnamajadwal!G27)</f>
        <v>Sergu Jum</v>
      </c>
      <c r="H27" s="127" t="str">
        <f>IF(copasnamajadwal!H27="","",copasnamajadwal!H27)</f>
        <v>07:00</v>
      </c>
      <c r="I27" s="127" t="str">
        <f>IF(copasnamajadwal!I27="","",copasnamajadwal!I27)</f>
        <v>11:00</v>
      </c>
      <c r="J27" s="139">
        <f>IF(copasnamajadwal!J27="","",copasnamajadwal!J27)+TIME(0,AG27,0)</f>
        <v>0.27361111111111114</v>
      </c>
      <c r="K27" s="140">
        <f>IF(copasnamajadwal!K27="","",copasnamajadwal!K27)+TIME(0,AH27,0)</f>
        <v>0.47152777777777777</v>
      </c>
      <c r="L27" s="127" t="str">
        <f>IF(copasnamajadwal!L27="","",copasnamajadwal!L27)</f>
        <v/>
      </c>
      <c r="M27" s="127" t="str">
        <f>IF(copasnamajadwal!M27="","",copasnamajadwal!M27)</f>
        <v/>
      </c>
      <c r="N27" s="127" t="str">
        <f>IF(copasnamajadwal!N27="","",copasnamajadwal!N27)</f>
        <v/>
      </c>
      <c r="O27" s="127" t="str">
        <f>IF(copasnamajadwal!O27="","",copasnamajadwal!O27)</f>
        <v/>
      </c>
      <c r="P27" s="127" t="str">
        <f>IF(copasnamajadwal!P27="","",copasnamajadwal!P27)</f>
        <v/>
      </c>
      <c r="Q27" s="127" t="str">
        <f>IF(copasnamajadwal!Q27="","",copasnamajadwal!Q27)</f>
        <v/>
      </c>
      <c r="R27" s="127" t="str">
        <f>IF(copasnamajadwal!R27="","",copasnamajadwal!R27)</f>
        <v/>
      </c>
      <c r="S27" s="127" t="str">
        <f>IF(copasnamajadwal!S27="","",copasnamajadwal!S27)</f>
        <v/>
      </c>
      <c r="T27" s="127" t="str">
        <f>IF(copasnamajadwal!T27="","",copasnamajadwal!T27)</f>
        <v/>
      </c>
      <c r="U27" s="127" t="str">
        <f>IF(copasnamajadwal!U27="","",copasnamajadwal!U27)</f>
        <v/>
      </c>
      <c r="V27" s="127" t="str">
        <f>IF(copasnamajadwal!V27="","",copasnamajadwal!V27)</f>
        <v/>
      </c>
      <c r="W27" s="127" t="str">
        <f>IF(copasnamajadwal!W27="","",copasnamajadwal!W27)</f>
        <v/>
      </c>
      <c r="X27" s="127" t="str">
        <f>IF(copasnamajadwal!X27="","",copasnamajadwal!X27)</f>
        <v/>
      </c>
      <c r="Y27" s="127" t="str">
        <f>IF(copasnamajadwal!Y27="","",copasnamajadwal!Y27)</f>
        <v/>
      </c>
      <c r="Z27" s="127" t="str">
        <f>IF(copasnamajadwal!Z27="","",copasnamajadwal!Z27)</f>
        <v/>
      </c>
      <c r="AA27" s="127" t="str">
        <f>IF(copasnamajadwal!AA27="","",copasnamajadwal!AA27)</f>
        <v/>
      </c>
      <c r="AB27" s="127" t="str">
        <f>IF(copasnamajadwal!AB27="","",copasnamajadwal!AB27)</f>
        <v/>
      </c>
      <c r="AC27" s="127" t="str">
        <f>IF(copasnamajadwal!AC27="","",copasnamajadwal!AC27)</f>
        <v/>
      </c>
      <c r="AD27" s="127">
        <f>IF(copasnamajadwal!AD27="","",copasnamajadwal!AD27)</f>
        <v>6</v>
      </c>
      <c r="AG27" s="124">
        <v>2</v>
      </c>
      <c r="AH27" s="124">
        <v>3</v>
      </c>
    </row>
    <row r="28" spans="1:34" ht="15" x14ac:dyDescent="0.25">
      <c r="A28" s="127">
        <f>IF(copasnamajadwal!A28="","",copasnamajadwal!A28)</f>
        <v>68</v>
      </c>
      <c r="B28" s="127">
        <f>IF(copasnamajadwal!B28="","",copasnamajadwal!B28)</f>
        <v>10</v>
      </c>
      <c r="C28" s="127" t="str">
        <f>IF(copasnamajadwal!C28="","",copasnamajadwal!C28)</f>
        <v>2356764667220003</v>
      </c>
      <c r="D28" s="127" t="str">
        <f>IF(copasnamajadwal!D28="","",copasnamajadwal!D28)</f>
        <v>CHUSNI K</v>
      </c>
      <c r="E28" s="127" t="str">
        <f>IF(copasnamajadwal!E28="","",copasnamajadwal!E28)</f>
        <v/>
      </c>
      <c r="F28" s="138">
        <f>IF(copasnamajadwal!F28="","",copasnamajadwal!F28)</f>
        <v>43708</v>
      </c>
      <c r="G28" s="127" t="str">
        <f>IF(copasnamajadwal!G28="","",copasnamajadwal!G28)</f>
        <v>sergu sabtu</v>
      </c>
      <c r="H28" s="127" t="str">
        <f>IF(copasnamajadwal!H28="","",copasnamajadwal!H28)</f>
        <v>07:00</v>
      </c>
      <c r="I28" s="127" t="str">
        <f>IF(copasnamajadwal!I28="","",copasnamajadwal!I28)</f>
        <v>12:00</v>
      </c>
      <c r="J28" s="139">
        <f>IF(copasnamajadwal!J28="","",copasnamajadwal!J28)+TIME(0,AG28,0)</f>
        <v>0.27361111111111114</v>
      </c>
      <c r="K28" s="140">
        <f>IF(copasnamajadwal!K28="","",copasnamajadwal!K28)+TIME(0,AH28,0)</f>
        <v>0.5131944444444444</v>
      </c>
      <c r="L28" s="127" t="str">
        <f>IF(copasnamajadwal!L28="","",copasnamajadwal!L28)</f>
        <v/>
      </c>
      <c r="M28" s="127" t="str">
        <f>IF(copasnamajadwal!M28="","",copasnamajadwal!M28)</f>
        <v/>
      </c>
      <c r="N28" s="127" t="str">
        <f>IF(copasnamajadwal!N28="","",copasnamajadwal!N28)</f>
        <v/>
      </c>
      <c r="O28" s="127" t="str">
        <f>IF(copasnamajadwal!O28="","",copasnamajadwal!O28)</f>
        <v/>
      </c>
      <c r="P28" s="127" t="str">
        <f>IF(copasnamajadwal!P28="","",copasnamajadwal!P28)</f>
        <v/>
      </c>
      <c r="Q28" s="127" t="str">
        <f>IF(copasnamajadwal!Q28="","",copasnamajadwal!Q28)</f>
        <v/>
      </c>
      <c r="R28" s="127" t="str">
        <f>IF(copasnamajadwal!R28="","",copasnamajadwal!R28)</f>
        <v/>
      </c>
      <c r="S28" s="127" t="str">
        <f>IF(copasnamajadwal!S28="","",copasnamajadwal!S28)</f>
        <v/>
      </c>
      <c r="T28" s="127" t="str">
        <f>IF(copasnamajadwal!T28="","",copasnamajadwal!T28)</f>
        <v/>
      </c>
      <c r="U28" s="127" t="str">
        <f>IF(copasnamajadwal!U28="","",copasnamajadwal!U28)</f>
        <v/>
      </c>
      <c r="V28" s="127" t="str">
        <f>IF(copasnamajadwal!V28="","",copasnamajadwal!V28)</f>
        <v/>
      </c>
      <c r="W28" s="127" t="str">
        <f>IF(copasnamajadwal!W28="","",copasnamajadwal!W28)</f>
        <v/>
      </c>
      <c r="X28" s="127" t="str">
        <f>IF(copasnamajadwal!X28="","",copasnamajadwal!X28)</f>
        <v/>
      </c>
      <c r="Y28" s="127" t="str">
        <f>IF(copasnamajadwal!Y28="","",copasnamajadwal!Y28)</f>
        <v/>
      </c>
      <c r="Z28" s="127" t="str">
        <f>IF(copasnamajadwal!Z28="","",copasnamajadwal!Z28)</f>
        <v/>
      </c>
      <c r="AA28" s="127" t="str">
        <f>IF(copasnamajadwal!AA28="","",copasnamajadwal!AA28)</f>
        <v/>
      </c>
      <c r="AB28" s="127" t="str">
        <f>IF(copasnamajadwal!AB28="","",copasnamajadwal!AB28)</f>
        <v/>
      </c>
      <c r="AC28" s="127" t="str">
        <f>IF(copasnamajadwal!AC28="","",copasnamajadwal!AC28)</f>
        <v/>
      </c>
      <c r="AD28" s="127">
        <f>IF(copasnamajadwal!AD28="","",copasnamajadwal!AD28)</f>
        <v>7</v>
      </c>
      <c r="AE28" s="129"/>
      <c r="AF28" s="129"/>
      <c r="AG28" s="124">
        <v>2</v>
      </c>
      <c r="AH28" s="124">
        <v>3</v>
      </c>
    </row>
    <row r="29" spans="1:34" ht="15" x14ac:dyDescent="0.25">
      <c r="A29" s="127" t="str">
        <f>IF(copasnamajadwal!A29="","",copasnamajadwal!A29)</f>
        <v/>
      </c>
      <c r="B29" s="127" t="str">
        <f>IF(copasnamajadwal!B29="","",copasnamajadwal!B29)</f>
        <v/>
      </c>
      <c r="C29" s="127" t="str">
        <f>IF(copasnamajadwal!C29="","",copasnamajadwal!C29)</f>
        <v/>
      </c>
      <c r="D29" s="127" t="str">
        <f>IF(copasnamajadwal!D29="","",copasnamajadwal!D29)</f>
        <v/>
      </c>
      <c r="E29" s="127" t="str">
        <f>IF(copasnamajadwal!E29="","",copasnamajadwal!E29)</f>
        <v/>
      </c>
      <c r="F29" s="138" t="str">
        <f>IF(copasnamajadwal!F29="","",copasnamajadwal!F29)</f>
        <v/>
      </c>
      <c r="G29" s="127" t="str">
        <f>IF(copasnamajadwal!G29="","",copasnamajadwal!G29)</f>
        <v/>
      </c>
      <c r="H29" s="127" t="str">
        <f>IF(copasnamajadwal!H29="","",copasnamajadwal!H29)</f>
        <v/>
      </c>
      <c r="I29" s="127" t="str">
        <f>IF(copasnamajadwal!I29="","",copasnamajadwal!I29)</f>
        <v/>
      </c>
      <c r="J29" s="139" t="e">
        <f>IF(copasnamajadwal!J29="","",copasnamajadwal!J29)+TIME(0,AG29,0)</f>
        <v>#VALUE!</v>
      </c>
      <c r="K29" s="140" t="e">
        <f>IF(copasnamajadwal!K29="","",copasnamajadwal!K29)+TIME(0,AH29,0)</f>
        <v>#VALUE!</v>
      </c>
      <c r="L29" s="127" t="str">
        <f>IF(copasnamajadwal!L29="","",copasnamajadwal!L29)</f>
        <v/>
      </c>
      <c r="M29" s="127" t="str">
        <f>IF(copasnamajadwal!M29="","",copasnamajadwal!M29)</f>
        <v/>
      </c>
      <c r="N29" s="127" t="str">
        <f>IF(copasnamajadwal!N29="","",copasnamajadwal!N29)</f>
        <v/>
      </c>
      <c r="O29" s="127" t="str">
        <f>IF(copasnamajadwal!O29="","",copasnamajadwal!O29)</f>
        <v/>
      </c>
      <c r="P29" s="127" t="str">
        <f>IF(copasnamajadwal!P29="","",copasnamajadwal!P29)</f>
        <v/>
      </c>
      <c r="Q29" s="127" t="str">
        <f>IF(copasnamajadwal!Q29="","",copasnamajadwal!Q29)</f>
        <v/>
      </c>
      <c r="R29" s="127" t="str">
        <f>IF(copasnamajadwal!R29="","",copasnamajadwal!R29)</f>
        <v/>
      </c>
      <c r="S29" s="127" t="str">
        <f>IF(copasnamajadwal!S29="","",copasnamajadwal!S29)</f>
        <v/>
      </c>
      <c r="T29" s="127" t="str">
        <f>IF(copasnamajadwal!T29="","",copasnamajadwal!T29)</f>
        <v/>
      </c>
      <c r="U29" s="127" t="str">
        <f>IF(copasnamajadwal!U29="","",copasnamajadwal!U29)</f>
        <v/>
      </c>
      <c r="V29" s="127" t="str">
        <f>IF(copasnamajadwal!V29="","",copasnamajadwal!V29)</f>
        <v/>
      </c>
      <c r="W29" s="127" t="str">
        <f>IF(copasnamajadwal!W29="","",copasnamajadwal!W29)</f>
        <v/>
      </c>
      <c r="X29" s="127" t="str">
        <f>IF(copasnamajadwal!X29="","",copasnamajadwal!X29)</f>
        <v/>
      </c>
      <c r="Y29" s="127" t="str">
        <f>IF(copasnamajadwal!Y29="","",copasnamajadwal!Y29)</f>
        <v/>
      </c>
      <c r="Z29" s="127" t="str">
        <f>IF(copasnamajadwal!Z29="","",copasnamajadwal!Z29)</f>
        <v/>
      </c>
      <c r="AA29" s="127" t="str">
        <f>IF(copasnamajadwal!AA29="","",copasnamajadwal!AA29)</f>
        <v/>
      </c>
      <c r="AB29" s="127" t="str">
        <f>IF(copasnamajadwal!AB29="","",copasnamajadwal!AB29)</f>
        <v/>
      </c>
      <c r="AC29" s="127" t="str">
        <f>IF(copasnamajadwal!AC29="","",copasnamajadwal!AC29)</f>
        <v/>
      </c>
      <c r="AD29" s="127">
        <f>IF(copasnamajadwal!AD29="","",copasnamajadwal!AD29)</f>
        <v>0</v>
      </c>
      <c r="AG29" s="124">
        <v>0</v>
      </c>
      <c r="AH29" s="124">
        <v>2</v>
      </c>
    </row>
    <row r="30" spans="1:34" ht="15" x14ac:dyDescent="0.25">
      <c r="A30" s="127" t="str">
        <f>IF(copasnamajadwal!A30="","",copasnamajadwal!A30)</f>
        <v/>
      </c>
      <c r="B30" s="127" t="str">
        <f>IF(copasnamajadwal!B30="","",copasnamajadwal!B30)</f>
        <v/>
      </c>
      <c r="C30" s="127" t="str">
        <f>IF(copasnamajadwal!C30="","",copasnamajadwal!C30)</f>
        <v/>
      </c>
      <c r="D30" s="127" t="str">
        <f>IF(copasnamajadwal!D30="","",copasnamajadwal!D30)</f>
        <v/>
      </c>
      <c r="E30" s="127" t="str">
        <f>IF(copasnamajadwal!E30="","",copasnamajadwal!E30)</f>
        <v/>
      </c>
      <c r="F30" s="138" t="str">
        <f>IF(copasnamajadwal!F30="","",copasnamajadwal!F30)</f>
        <v/>
      </c>
      <c r="G30" s="127" t="str">
        <f>IF(copasnamajadwal!G30="","",copasnamajadwal!G30)</f>
        <v/>
      </c>
      <c r="H30" s="127" t="str">
        <f>IF(copasnamajadwal!H30="","",copasnamajadwal!H30)</f>
        <v/>
      </c>
      <c r="I30" s="127" t="str">
        <f>IF(copasnamajadwal!I30="","",copasnamajadwal!I30)</f>
        <v/>
      </c>
      <c r="J30" s="139" t="e">
        <f>IF(copasnamajadwal!J30="","",copasnamajadwal!J30)+TIME(0,AG30,0)</f>
        <v>#VALUE!</v>
      </c>
      <c r="K30" s="140" t="e">
        <f>IF(copasnamajadwal!K30="","",copasnamajadwal!K30)+TIME(0,AH30,0)</f>
        <v>#VALUE!</v>
      </c>
      <c r="L30" s="127" t="str">
        <f>IF(copasnamajadwal!L30="","",copasnamajadwal!L30)</f>
        <v/>
      </c>
      <c r="M30" s="127" t="str">
        <f>IF(copasnamajadwal!M30="","",copasnamajadwal!M30)</f>
        <v/>
      </c>
      <c r="N30" s="127" t="str">
        <f>IF(copasnamajadwal!N30="","",copasnamajadwal!N30)</f>
        <v/>
      </c>
      <c r="O30" s="127" t="str">
        <f>IF(copasnamajadwal!O30="","",copasnamajadwal!O30)</f>
        <v/>
      </c>
      <c r="P30" s="127" t="str">
        <f>IF(copasnamajadwal!P30="","",copasnamajadwal!P30)</f>
        <v/>
      </c>
      <c r="Q30" s="127" t="str">
        <f>IF(copasnamajadwal!Q30="","",copasnamajadwal!Q30)</f>
        <v/>
      </c>
      <c r="R30" s="127" t="str">
        <f>IF(copasnamajadwal!R30="","",copasnamajadwal!R30)</f>
        <v/>
      </c>
      <c r="S30" s="127" t="str">
        <f>IF(copasnamajadwal!S30="","",copasnamajadwal!S30)</f>
        <v/>
      </c>
      <c r="T30" s="127" t="str">
        <f>IF(copasnamajadwal!T30="","",copasnamajadwal!T30)</f>
        <v/>
      </c>
      <c r="U30" s="127" t="str">
        <f>IF(copasnamajadwal!U30="","",copasnamajadwal!U30)</f>
        <v/>
      </c>
      <c r="V30" s="127" t="str">
        <f>IF(copasnamajadwal!V30="","",copasnamajadwal!V30)</f>
        <v/>
      </c>
      <c r="W30" s="127" t="str">
        <f>IF(copasnamajadwal!W30="","",copasnamajadwal!W30)</f>
        <v/>
      </c>
      <c r="X30" s="127" t="str">
        <f>IF(copasnamajadwal!X30="","",copasnamajadwal!X30)</f>
        <v/>
      </c>
      <c r="Y30" s="127" t="str">
        <f>IF(copasnamajadwal!Y30="","",copasnamajadwal!Y30)</f>
        <v/>
      </c>
      <c r="Z30" s="127" t="str">
        <f>IF(copasnamajadwal!Z30="","",copasnamajadwal!Z30)</f>
        <v/>
      </c>
      <c r="AA30" s="127" t="str">
        <f>IF(copasnamajadwal!AA30="","",copasnamajadwal!AA30)</f>
        <v/>
      </c>
      <c r="AB30" s="127" t="str">
        <f>IF(copasnamajadwal!AB30="","",copasnamajadwal!AB30)</f>
        <v/>
      </c>
      <c r="AC30" s="127" t="str">
        <f>IF(copasnamajadwal!AC30="","",copasnamajadwal!AC30)</f>
        <v/>
      </c>
      <c r="AD30" s="127">
        <f>IF(copasnamajadwal!AD30="","",copasnamajadwal!AD30)</f>
        <v>0</v>
      </c>
      <c r="AG30" s="124">
        <v>0</v>
      </c>
      <c r="AH30" s="124">
        <v>3</v>
      </c>
    </row>
    <row r="31" spans="1:34" x14ac:dyDescent="0.25">
      <c r="L31" s="130" t="e">
        <f>SUM(L33:L62)</f>
        <v>#VALUE!</v>
      </c>
      <c r="M31" s="130">
        <f>SUM(M34:M62)</f>
        <v>0</v>
      </c>
    </row>
    <row r="32" spans="1:34" x14ac:dyDescent="0.25"/>
    <row r="33" spans="12:18" x14ac:dyDescent="0.25">
      <c r="L33" s="130">
        <f t="shared" ref="L33:L62" si="0">VALUE(M2)</f>
        <v>1</v>
      </c>
      <c r="R33" s="141">
        <v>0.25</v>
      </c>
    </row>
    <row r="34" spans="12:18" x14ac:dyDescent="0.25">
      <c r="L34" s="130">
        <f t="shared" si="0"/>
        <v>1</v>
      </c>
      <c r="R34" s="142" t="s">
        <v>44</v>
      </c>
    </row>
    <row r="35" spans="12:18" x14ac:dyDescent="0.25">
      <c r="L35" s="130">
        <f t="shared" si="0"/>
        <v>1</v>
      </c>
      <c r="R35" s="142" t="s">
        <v>44</v>
      </c>
    </row>
    <row r="36" spans="12:18" x14ac:dyDescent="0.25">
      <c r="L36" s="130">
        <f t="shared" si="0"/>
        <v>1</v>
      </c>
      <c r="R36" s="142" t="s">
        <v>44</v>
      </c>
    </row>
    <row r="37" spans="12:18" x14ac:dyDescent="0.25">
      <c r="L37" s="130">
        <f t="shared" si="0"/>
        <v>1</v>
      </c>
      <c r="R37" s="142" t="s">
        <v>44</v>
      </c>
    </row>
    <row r="38" spans="12:18" x14ac:dyDescent="0.25">
      <c r="L38" s="130">
        <f t="shared" si="0"/>
        <v>1</v>
      </c>
      <c r="R38" s="142" t="s">
        <v>44</v>
      </c>
    </row>
    <row r="39" spans="12:18" x14ac:dyDescent="0.25">
      <c r="L39" s="130">
        <f t="shared" si="0"/>
        <v>1</v>
      </c>
      <c r="R39" s="142" t="s">
        <v>44</v>
      </c>
    </row>
    <row r="40" spans="12:18" x14ac:dyDescent="0.25">
      <c r="L40" s="130">
        <f t="shared" si="0"/>
        <v>1</v>
      </c>
      <c r="R40" s="142" t="s">
        <v>44</v>
      </c>
    </row>
    <row r="41" spans="12:18" hidden="1" x14ac:dyDescent="0.25">
      <c r="L41" s="130">
        <f t="shared" si="0"/>
        <v>1</v>
      </c>
      <c r="R41" s="142" t="s">
        <v>44</v>
      </c>
    </row>
    <row r="42" spans="12:18" hidden="1" x14ac:dyDescent="0.25">
      <c r="L42" s="130">
        <f t="shared" si="0"/>
        <v>1</v>
      </c>
      <c r="R42" s="142" t="s">
        <v>44</v>
      </c>
    </row>
    <row r="43" spans="12:18" hidden="1" x14ac:dyDescent="0.25">
      <c r="L43" s="130">
        <f t="shared" si="0"/>
        <v>1</v>
      </c>
      <c r="R43" s="142" t="s">
        <v>44</v>
      </c>
    </row>
    <row r="44" spans="12:18" hidden="1" x14ac:dyDescent="0.25">
      <c r="L44" s="130">
        <f t="shared" si="0"/>
        <v>1</v>
      </c>
      <c r="R44" s="142" t="s">
        <v>44</v>
      </c>
    </row>
    <row r="45" spans="12:18" hidden="1" x14ac:dyDescent="0.25">
      <c r="L45" s="130">
        <f t="shared" si="0"/>
        <v>1</v>
      </c>
      <c r="R45" s="142" t="s">
        <v>44</v>
      </c>
    </row>
    <row r="46" spans="12:18" hidden="1" x14ac:dyDescent="0.25">
      <c r="L46" s="130">
        <f t="shared" si="0"/>
        <v>1</v>
      </c>
      <c r="R46" s="142" t="s">
        <v>44</v>
      </c>
    </row>
    <row r="47" spans="12:18" hidden="1" x14ac:dyDescent="0.25">
      <c r="L47" s="130">
        <f t="shared" si="0"/>
        <v>1</v>
      </c>
      <c r="R47" s="142" t="s">
        <v>44</v>
      </c>
    </row>
    <row r="48" spans="12:18" hidden="1" x14ac:dyDescent="0.25">
      <c r="L48" s="130">
        <f t="shared" si="0"/>
        <v>1</v>
      </c>
      <c r="R48" s="142" t="s">
        <v>44</v>
      </c>
    </row>
    <row r="49" spans="12:18" hidden="1" x14ac:dyDescent="0.25">
      <c r="L49" s="130">
        <f t="shared" si="0"/>
        <v>1</v>
      </c>
      <c r="R49" s="142" t="s">
        <v>44</v>
      </c>
    </row>
    <row r="50" spans="12:18" hidden="1" x14ac:dyDescent="0.25">
      <c r="L50" s="130">
        <f t="shared" si="0"/>
        <v>1</v>
      </c>
      <c r="R50" s="142" t="s">
        <v>44</v>
      </c>
    </row>
    <row r="51" spans="12:18" hidden="1" x14ac:dyDescent="0.25">
      <c r="L51" s="130">
        <f t="shared" si="0"/>
        <v>1</v>
      </c>
      <c r="R51" s="142" t="s">
        <v>44</v>
      </c>
    </row>
    <row r="52" spans="12:18" hidden="1" x14ac:dyDescent="0.25">
      <c r="L52" s="130">
        <f t="shared" si="0"/>
        <v>1</v>
      </c>
      <c r="R52" s="142" t="s">
        <v>44</v>
      </c>
    </row>
    <row r="53" spans="12:18" hidden="1" x14ac:dyDescent="0.25">
      <c r="L53" s="130">
        <f t="shared" si="0"/>
        <v>1</v>
      </c>
      <c r="R53" s="142" t="s">
        <v>44</v>
      </c>
    </row>
    <row r="54" spans="12:18" hidden="1" x14ac:dyDescent="0.25">
      <c r="L54" s="130">
        <f t="shared" si="0"/>
        <v>1</v>
      </c>
      <c r="R54" s="142" t="s">
        <v>44</v>
      </c>
    </row>
    <row r="55" spans="12:18" hidden="1" x14ac:dyDescent="0.25">
      <c r="L55" s="130">
        <f t="shared" si="0"/>
        <v>1</v>
      </c>
      <c r="R55" s="142" t="s">
        <v>44</v>
      </c>
    </row>
    <row r="56" spans="12:18" hidden="1" x14ac:dyDescent="0.25">
      <c r="L56" s="130">
        <f t="shared" si="0"/>
        <v>1</v>
      </c>
      <c r="R56" s="142" t="s">
        <v>44</v>
      </c>
    </row>
    <row r="57" spans="12:18" hidden="1" x14ac:dyDescent="0.25">
      <c r="L57" s="130">
        <f t="shared" si="0"/>
        <v>1</v>
      </c>
      <c r="R57" s="142" t="s">
        <v>44</v>
      </c>
    </row>
    <row r="58" spans="12:18" hidden="1" x14ac:dyDescent="0.25">
      <c r="L58" s="130" t="e">
        <f t="shared" si="0"/>
        <v>#VALUE!</v>
      </c>
      <c r="R58" s="142" t="s">
        <v>44</v>
      </c>
    </row>
    <row r="59" spans="12:18" hidden="1" x14ac:dyDescent="0.25">
      <c r="L59" s="130" t="e">
        <f t="shared" si="0"/>
        <v>#VALUE!</v>
      </c>
      <c r="R59" s="142" t="s">
        <v>44</v>
      </c>
    </row>
    <row r="60" spans="12:18" hidden="1" x14ac:dyDescent="0.25">
      <c r="L60" s="130" t="e">
        <f t="shared" si="0"/>
        <v>#VALUE!</v>
      </c>
      <c r="R60" s="142" t="s">
        <v>44</v>
      </c>
    </row>
    <row r="61" spans="12:18" hidden="1" x14ac:dyDescent="0.25">
      <c r="L61" s="130" t="e">
        <f t="shared" si="0"/>
        <v>#VALUE!</v>
      </c>
      <c r="R61" s="142" t="s">
        <v>44</v>
      </c>
    </row>
    <row r="62" spans="12:18" hidden="1" x14ac:dyDescent="0.25">
      <c r="L62" s="130">
        <f t="shared" si="0"/>
        <v>0</v>
      </c>
      <c r="R62" s="142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zoomScale="85" zoomScaleNormal="100" zoomScaleSheetLayoutView="85" workbookViewId="0">
      <selection activeCell="J15" sqref="J15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>
        <f>N40</f>
        <v>43708</v>
      </c>
    </row>
    <row r="3" spans="1:27" x14ac:dyDescent="0.25"/>
    <row r="4" spans="1:27" x14ac:dyDescent="0.25">
      <c r="A4" s="5" t="s">
        <v>6</v>
      </c>
      <c r="B4" t="str">
        <f>": "&amp;editwaktu!B2</f>
        <v>: 10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CHUSNI K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51</v>
      </c>
      <c r="M7" s="12" t="s">
        <v>34</v>
      </c>
      <c r="N7" s="13"/>
      <c r="P7" s="112" t="s">
        <v>18</v>
      </c>
      <c r="Q7" s="113"/>
      <c r="R7" s="114" t="s">
        <v>33</v>
      </c>
      <c r="S7" s="114"/>
      <c r="T7" s="113"/>
      <c r="U7" s="112" t="s">
        <v>19</v>
      </c>
      <c r="V7" s="114"/>
      <c r="W7" s="112" t="s">
        <v>33</v>
      </c>
      <c r="X7" s="114"/>
      <c r="Y7" s="113"/>
    </row>
    <row r="8" spans="1:27" s="7" customFormat="1" ht="18.75" customHeight="1" x14ac:dyDescent="0.25">
      <c r="A8" s="15" t="str">
        <f t="shared" ref="A8:A33" si="0">IFERROR(N8,"")</f>
        <v>01/08/2019</v>
      </c>
      <c r="B8" s="6" t="str">
        <f>editwaktu!H2&amp;" - "&amp;editwaktu!I2</f>
        <v>07:00 - 13:00</v>
      </c>
      <c r="C8" s="103">
        <f>IFERROR(IF(editwaktu!J2=0,"",editwaktu!J2),"")</f>
        <v>0.2729166666666667</v>
      </c>
      <c r="D8" s="103">
        <f>IFERROR(IF(editwaktu!K2=0,"",editwaktu!K2),"")</f>
        <v>0.55416666666666659</v>
      </c>
      <c r="E8" s="6"/>
      <c r="F8" s="6"/>
      <c r="G8" s="6"/>
      <c r="H8" s="6"/>
      <c r="I8" s="6" t="str">
        <f>IF(editwaktu!R2=0,"",editwaktu!R2)</f>
        <v>06:00</v>
      </c>
      <c r="J8" s="43">
        <f>Z8</f>
        <v>0.28124999999999989</v>
      </c>
      <c r="K8" s="39"/>
      <c r="L8" s="100">
        <f>WEEKDAY(A8,1)</f>
        <v>5</v>
      </c>
      <c r="M8" s="8" t="str">
        <f>copasnamajadwal!F2</f>
        <v>01/08/2019</v>
      </c>
      <c r="N8" s="14" t="str">
        <f>M8</f>
        <v>01/08/2019</v>
      </c>
      <c r="O8" s="7">
        <f>IFERROR(VALUE(editwaktu!M2),"")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45</v>
      </c>
      <c r="W8" s="25">
        <f t="shared" ref="W8" si="1">IFERROR(VALUE(U8),"")</f>
        <v>6</v>
      </c>
      <c r="X8" s="6">
        <f t="shared" ref="X8" si="2">IFERROR(VALUE(V8),"")</f>
        <v>45</v>
      </c>
      <c r="Y8" s="26">
        <f t="shared" ref="Y8" si="3">IFERROR(J8*24,"")</f>
        <v>6.7499999999999973</v>
      </c>
      <c r="Z8" s="42">
        <f>IFERROR(D8-C8,"")</f>
        <v>0.28124999999999989</v>
      </c>
      <c r="AA8" s="7" t="str">
        <f>TEXT(Z8,"hh:mm")</f>
        <v>06:45</v>
      </c>
    </row>
    <row r="9" spans="1:27" s="7" customFormat="1" ht="18.75" customHeight="1" x14ac:dyDescent="0.25">
      <c r="A9" s="15" t="str">
        <f t="shared" si="0"/>
        <v>02/08/2019</v>
      </c>
      <c r="B9" s="6" t="str">
        <f>editwaktu!H3&amp;" - "&amp;editwaktu!I3</f>
        <v>07:00 - 11:00</v>
      </c>
      <c r="C9" s="103">
        <f>IFERROR(IF(editwaktu!J3=0,"",editwaktu!J3),"")</f>
        <v>0.2729166666666667</v>
      </c>
      <c r="D9" s="103">
        <f>IFERROR(IF(editwaktu!K3=0,"",editwaktu!K3),"")</f>
        <v>0.47013888888888888</v>
      </c>
      <c r="E9" s="6"/>
      <c r="F9" s="6"/>
      <c r="G9" s="6"/>
      <c r="H9" s="6"/>
      <c r="I9" s="6" t="str">
        <f>IF(editwaktu!R3=0,"",editwaktu!R3)</f>
        <v>06:00</v>
      </c>
      <c r="J9" s="43">
        <f t="shared" ref="J9:J34" si="4">Z9</f>
        <v>0.19722222222222219</v>
      </c>
      <c r="K9" s="39"/>
      <c r="L9" s="100">
        <f>WEEKDAY(A9,1)</f>
        <v>6</v>
      </c>
      <c r="M9" s="8" t="str">
        <f>copasnamajadwal!F3</f>
        <v>02/08/2019</v>
      </c>
      <c r="N9" s="14" t="str">
        <f t="shared" ref="N9:N34" si="5">M9</f>
        <v>02/08/2019</v>
      </c>
      <c r="O9" s="7">
        <f>IFERROR(VALUE(editwaktu!M3),"")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04</v>
      </c>
      <c r="V9" s="33" t="str">
        <f t="shared" ref="V9:V34" si="12">RIGHT(AA9,2)</f>
        <v>44</v>
      </c>
      <c r="W9" s="25">
        <f t="shared" ref="W9:X34" si="13">IFERROR(VALUE(U9),"")</f>
        <v>4</v>
      </c>
      <c r="X9" s="6">
        <f t="shared" si="13"/>
        <v>44</v>
      </c>
      <c r="Y9" s="26">
        <f t="shared" ref="Y9:Y34" si="14">IFERROR(J9*24,"")</f>
        <v>4.7333333333333325</v>
      </c>
      <c r="Z9" s="42">
        <f t="shared" ref="Z9:Z34" si="15">IFERROR(D9-C9,"")</f>
        <v>0.19722222222222219</v>
      </c>
      <c r="AA9" s="7" t="str">
        <f t="shared" ref="AA9:AA34" si="16">TEXT(Z9,"hh:mm")</f>
        <v>04:44</v>
      </c>
    </row>
    <row r="10" spans="1:27" s="7" customFormat="1" ht="18.75" customHeight="1" x14ac:dyDescent="0.25">
      <c r="A10" s="15" t="str">
        <f t="shared" si="0"/>
        <v>03/08/2019</v>
      </c>
      <c r="B10" s="6" t="str">
        <f>editwaktu!H4&amp;" - "&amp;editwaktu!I4</f>
        <v>07:00 - 12:00</v>
      </c>
      <c r="C10" s="103">
        <f>IFERROR(IF(editwaktu!J4=0,"",editwaktu!J4),"")</f>
        <v>0.2729166666666667</v>
      </c>
      <c r="D10" s="103">
        <f>IFERROR(IF(editwaktu!K4=0,"",editwaktu!K4),"")</f>
        <v>0.51249999999999996</v>
      </c>
      <c r="E10" s="6"/>
      <c r="F10" s="6"/>
      <c r="G10" s="6"/>
      <c r="H10" s="6"/>
      <c r="I10" s="6" t="str">
        <f>IF(editwaktu!R4=0,"",editwaktu!R4)</f>
        <v>06:00</v>
      </c>
      <c r="J10" s="43">
        <f t="shared" si="4"/>
        <v>0.23958333333333326</v>
      </c>
      <c r="K10" s="39"/>
      <c r="L10" s="100">
        <f t="shared" ref="L10:L34" si="17">WEEKDAY(A10,1)</f>
        <v>7</v>
      </c>
      <c r="M10" s="8" t="str">
        <f>copasnamajadwal!F4</f>
        <v>03/08/2019</v>
      </c>
      <c r="N10" s="14" t="str">
        <f t="shared" si="5"/>
        <v>03/08/2019</v>
      </c>
      <c r="O10" s="7">
        <f>IFERROR(VALUE(editwaktu!M4),"")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05</v>
      </c>
      <c r="V10" s="33" t="str">
        <f t="shared" si="12"/>
        <v>45</v>
      </c>
      <c r="W10" s="25">
        <f t="shared" si="13"/>
        <v>5</v>
      </c>
      <c r="X10" s="6">
        <f t="shared" si="13"/>
        <v>45</v>
      </c>
      <c r="Y10" s="26">
        <f t="shared" si="14"/>
        <v>5.7499999999999982</v>
      </c>
      <c r="Z10" s="42">
        <f t="shared" si="15"/>
        <v>0.23958333333333326</v>
      </c>
      <c r="AA10" s="7" t="str">
        <f t="shared" si="16"/>
        <v>05:45</v>
      </c>
    </row>
    <row r="11" spans="1:27" s="7" customFormat="1" ht="18.75" customHeight="1" x14ac:dyDescent="0.25">
      <c r="A11" s="15" t="str">
        <f t="shared" si="0"/>
        <v>05/08/2019</v>
      </c>
      <c r="B11" s="6" t="str">
        <f>editwaktu!H5&amp;" - "&amp;editwaktu!I5</f>
        <v>07:00 - 13:00</v>
      </c>
      <c r="C11" s="103">
        <f>IFERROR(IF(editwaktu!J5=0,"",editwaktu!J5),"")</f>
        <v>0.2729166666666667</v>
      </c>
      <c r="D11" s="103">
        <f>IFERROR(IF(editwaktu!K5=0,"",editwaktu!K5),"")</f>
        <v>0.55416666666666659</v>
      </c>
      <c r="E11" s="6"/>
      <c r="F11" s="6"/>
      <c r="G11" s="6"/>
      <c r="H11" s="6"/>
      <c r="I11" s="6" t="str">
        <f>IF(editwaktu!R5=0,"",editwaktu!R5)</f>
        <v>06:00</v>
      </c>
      <c r="J11" s="43">
        <f t="shared" si="4"/>
        <v>0.28124999999999989</v>
      </c>
      <c r="K11" s="39"/>
      <c r="L11" s="100">
        <f t="shared" si="17"/>
        <v>2</v>
      </c>
      <c r="M11" s="8" t="str">
        <f>copasnamajadwal!F5</f>
        <v>05/08/2019</v>
      </c>
      <c r="N11" s="14" t="str">
        <f t="shared" si="5"/>
        <v>05/08/2019</v>
      </c>
      <c r="O11" s="7">
        <f>IFERROR(VALUE(editwaktu!M5),"")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06</v>
      </c>
      <c r="V11" s="33" t="str">
        <f t="shared" si="12"/>
        <v>45</v>
      </c>
      <c r="W11" s="25">
        <f t="shared" si="13"/>
        <v>6</v>
      </c>
      <c r="X11" s="6">
        <f t="shared" si="13"/>
        <v>45</v>
      </c>
      <c r="Y11" s="26">
        <f t="shared" si="14"/>
        <v>6.7499999999999973</v>
      </c>
      <c r="Z11" s="42">
        <f t="shared" si="15"/>
        <v>0.28124999999999989</v>
      </c>
      <c r="AA11" s="7" t="str">
        <f t="shared" si="16"/>
        <v>06:45</v>
      </c>
    </row>
    <row r="12" spans="1:27" s="7" customFormat="1" ht="18.75" customHeight="1" x14ac:dyDescent="0.25">
      <c r="A12" s="15" t="str">
        <f t="shared" si="0"/>
        <v>06/08/2019</v>
      </c>
      <c r="B12" s="6" t="str">
        <f>editwaktu!H6&amp;" - "&amp;editwaktu!I6</f>
        <v>07:00 - 13:00</v>
      </c>
      <c r="C12" s="103">
        <f>IFERROR(IF(editwaktu!J6=0,"",editwaktu!J6),"")</f>
        <v>0.27430555555555558</v>
      </c>
      <c r="D12" s="103">
        <f>IFERROR(IF(editwaktu!K6=0,"",editwaktu!K6),"")</f>
        <v>0.55486111111111103</v>
      </c>
      <c r="E12" s="6"/>
      <c r="F12" s="6"/>
      <c r="G12" s="6"/>
      <c r="H12" s="6"/>
      <c r="I12" s="6" t="str">
        <f>IF(editwaktu!R6=0,"",editwaktu!R6)</f>
        <v>04:00</v>
      </c>
      <c r="J12" s="43">
        <f t="shared" si="4"/>
        <v>0.28055555555555545</v>
      </c>
      <c r="K12" s="39"/>
      <c r="L12" s="100">
        <f t="shared" si="17"/>
        <v>3</v>
      </c>
      <c r="M12" s="8" t="str">
        <f>copasnamajadwal!F6</f>
        <v>06/08/2019</v>
      </c>
      <c r="N12" s="14" t="str">
        <f t="shared" si="5"/>
        <v>06/08/2019</v>
      </c>
      <c r="O12" s="7">
        <f>IFERROR(VALUE(editwaktu!M6),"")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06</v>
      </c>
      <c r="V12" s="33" t="str">
        <f t="shared" si="12"/>
        <v>44</v>
      </c>
      <c r="W12" s="25">
        <f t="shared" si="13"/>
        <v>6</v>
      </c>
      <c r="X12" s="6">
        <f t="shared" si="13"/>
        <v>44</v>
      </c>
      <c r="Y12" s="26">
        <f t="shared" si="14"/>
        <v>6.7333333333333307</v>
      </c>
      <c r="Z12" s="42">
        <f t="shared" si="15"/>
        <v>0.28055555555555545</v>
      </c>
      <c r="AA12" s="7" t="str">
        <f t="shared" si="16"/>
        <v>06:44</v>
      </c>
    </row>
    <row r="13" spans="1:27" s="7" customFormat="1" ht="18.75" customHeight="1" x14ac:dyDescent="0.25">
      <c r="A13" s="15" t="str">
        <f t="shared" si="0"/>
        <v>07/08/2019</v>
      </c>
      <c r="B13" s="6" t="str">
        <f>editwaktu!H7&amp;" - "&amp;editwaktu!I7</f>
        <v>07:00 - 13:00</v>
      </c>
      <c r="C13" s="103">
        <f>IFERROR(IF(editwaktu!J7=0,"",editwaktu!J7),"")</f>
        <v>0.2729166666666667</v>
      </c>
      <c r="D13" s="103">
        <f>IFERROR(IF(editwaktu!K7=0,"",editwaktu!K7),"")</f>
        <v>0.55416666666666659</v>
      </c>
      <c r="E13" s="6"/>
      <c r="F13" s="6"/>
      <c r="G13" s="6"/>
      <c r="H13" s="6"/>
      <c r="I13" s="6" t="str">
        <f>IF(editwaktu!R7=0,"",editwaktu!R7)</f>
        <v>05:00</v>
      </c>
      <c r="J13" s="43">
        <f t="shared" si="4"/>
        <v>0.28124999999999989</v>
      </c>
      <c r="K13" s="39"/>
      <c r="L13" s="100">
        <f t="shared" si="17"/>
        <v>4</v>
      </c>
      <c r="M13" s="8" t="str">
        <f>copasnamajadwal!F7</f>
        <v>07/08/2019</v>
      </c>
      <c r="N13" s="14" t="str">
        <f t="shared" si="5"/>
        <v>07/08/2019</v>
      </c>
      <c r="O13" s="7">
        <f>IFERROR(VALUE(editwaktu!M7),"")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06</v>
      </c>
      <c r="V13" s="33" t="str">
        <f t="shared" si="12"/>
        <v>45</v>
      </c>
      <c r="W13" s="25">
        <f t="shared" si="13"/>
        <v>6</v>
      </c>
      <c r="X13" s="6">
        <f t="shared" si="13"/>
        <v>45</v>
      </c>
      <c r="Y13" s="26">
        <f t="shared" si="14"/>
        <v>6.7499999999999973</v>
      </c>
      <c r="Z13" s="42">
        <f t="shared" si="15"/>
        <v>0.28124999999999989</v>
      </c>
      <c r="AA13" s="7" t="str">
        <f t="shared" si="16"/>
        <v>06:45</v>
      </c>
    </row>
    <row r="14" spans="1:27" s="7" customFormat="1" ht="18.75" customHeight="1" x14ac:dyDescent="0.25">
      <c r="A14" s="15" t="str">
        <f t="shared" si="0"/>
        <v>08/08/2019</v>
      </c>
      <c r="B14" s="6" t="str">
        <f>editwaktu!H8&amp;" - "&amp;editwaktu!I8</f>
        <v>07:00 - 13:00</v>
      </c>
      <c r="C14" s="103">
        <f>IFERROR(IF(editwaktu!J8=0,"",editwaktu!J8),"")</f>
        <v>0.27361111111111114</v>
      </c>
      <c r="D14" s="103">
        <f>IFERROR(IF(editwaktu!K8=0,"",editwaktu!K8),"")</f>
        <v>0.55555555555555547</v>
      </c>
      <c r="E14" s="6"/>
      <c r="F14" s="6"/>
      <c r="G14" s="6"/>
      <c r="H14" s="6"/>
      <c r="I14" s="6" t="str">
        <f>IF(editwaktu!R8=0,"",editwaktu!R8)</f>
        <v>06:00</v>
      </c>
      <c r="J14" s="43">
        <f t="shared" si="4"/>
        <v>0.28194444444444433</v>
      </c>
      <c r="K14" s="39"/>
      <c r="L14" s="100">
        <f t="shared" si="17"/>
        <v>5</v>
      </c>
      <c r="M14" s="8" t="str">
        <f>copasnamajadwal!F8</f>
        <v>08/08/2019</v>
      </c>
      <c r="N14" s="14" t="str">
        <f t="shared" si="5"/>
        <v>08/08/2019</v>
      </c>
      <c r="O14" s="7">
        <f>IFERROR(VALUE(editwaktu!M8),"")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06</v>
      </c>
      <c r="V14" s="33" t="str">
        <f t="shared" si="12"/>
        <v>46</v>
      </c>
      <c r="W14" s="25">
        <f t="shared" si="13"/>
        <v>6</v>
      </c>
      <c r="X14" s="6">
        <f t="shared" si="13"/>
        <v>46</v>
      </c>
      <c r="Y14" s="26">
        <f t="shared" si="14"/>
        <v>6.7666666666666639</v>
      </c>
      <c r="Z14" s="42">
        <f t="shared" si="15"/>
        <v>0.28194444444444433</v>
      </c>
      <c r="AA14" s="7" t="str">
        <f t="shared" si="16"/>
        <v>06:46</v>
      </c>
    </row>
    <row r="15" spans="1:27" s="7" customFormat="1" ht="18.75" customHeight="1" x14ac:dyDescent="0.25">
      <c r="A15" s="15" t="str">
        <f t="shared" si="0"/>
        <v>09/08/2019</v>
      </c>
      <c r="B15" s="6" t="str">
        <f>editwaktu!H9&amp;" - "&amp;editwaktu!I9</f>
        <v>07:00 - 11:00</v>
      </c>
      <c r="C15" s="103">
        <f>IFERROR(IF(editwaktu!J9=0,"",editwaktu!J9),"")</f>
        <v>0.2729166666666667</v>
      </c>
      <c r="D15" s="103">
        <f>IFERROR(IF(editwaktu!K9=0,"",editwaktu!K9),"")</f>
        <v>0.47291666666666665</v>
      </c>
      <c r="E15" s="6"/>
      <c r="F15" s="6"/>
      <c r="G15" s="6"/>
      <c r="H15" s="6"/>
      <c r="I15" s="6" t="str">
        <f>IF(editwaktu!R9=0,"",editwaktu!R9)</f>
        <v>06:00</v>
      </c>
      <c r="J15" s="43">
        <f t="shared" si="4"/>
        <v>0.19999999999999996</v>
      </c>
      <c r="K15" s="39"/>
      <c r="L15" s="100">
        <f t="shared" si="17"/>
        <v>6</v>
      </c>
      <c r="M15" s="8" t="str">
        <f>copasnamajadwal!F9</f>
        <v>09/08/2019</v>
      </c>
      <c r="N15" s="14" t="str">
        <f t="shared" si="5"/>
        <v>09/08/2019</v>
      </c>
      <c r="O15" s="7">
        <f>IFERROR(VALUE(editwaktu!M9),"")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04</v>
      </c>
      <c r="V15" s="33" t="str">
        <f t="shared" si="12"/>
        <v>48</v>
      </c>
      <c r="W15" s="25">
        <f t="shared" si="13"/>
        <v>4</v>
      </c>
      <c r="X15" s="6">
        <f t="shared" si="13"/>
        <v>48</v>
      </c>
      <c r="Y15" s="26">
        <f t="shared" si="14"/>
        <v>4.7999999999999989</v>
      </c>
      <c r="Z15" s="42">
        <f t="shared" si="15"/>
        <v>0.19999999999999996</v>
      </c>
      <c r="AA15" s="7" t="str">
        <f t="shared" si="16"/>
        <v>04:48</v>
      </c>
    </row>
    <row r="16" spans="1:27" s="7" customFormat="1" ht="18.75" customHeight="1" x14ac:dyDescent="0.25">
      <c r="A16" s="15" t="str">
        <f t="shared" si="0"/>
        <v>10/08/2019</v>
      </c>
      <c r="B16" s="6" t="str">
        <f>editwaktu!H10&amp;" - "&amp;editwaktu!I10</f>
        <v>07:00 - 12:00</v>
      </c>
      <c r="C16" s="103">
        <f>IFERROR(IF(editwaktu!J10=0,"",editwaktu!J10),"")</f>
        <v>0.2729166666666667</v>
      </c>
      <c r="D16" s="103">
        <f>IFERROR(IF(editwaktu!K10=0,"",editwaktu!K10),"")</f>
        <v>0.5131944444444444</v>
      </c>
      <c r="E16" s="6"/>
      <c r="F16" s="6"/>
      <c r="G16" s="6"/>
      <c r="H16" s="6"/>
      <c r="I16" s="6" t="str">
        <f>IF(editwaktu!R10=0,"",editwaktu!R10)</f>
        <v>06:00</v>
      </c>
      <c r="J16" s="43">
        <f t="shared" si="4"/>
        <v>0.2402777777777777</v>
      </c>
      <c r="K16" s="39"/>
      <c r="L16" s="100">
        <f t="shared" si="17"/>
        <v>7</v>
      </c>
      <c r="M16" s="8" t="str">
        <f>copasnamajadwal!F10</f>
        <v>10/08/2019</v>
      </c>
      <c r="N16" s="14" t="str">
        <f t="shared" si="5"/>
        <v>10/08/2019</v>
      </c>
      <c r="O16" s="7">
        <f>IFERROR(VALUE(editwaktu!M10),"")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05</v>
      </c>
      <c r="V16" s="33" t="str">
        <f t="shared" si="12"/>
        <v>46</v>
      </c>
      <c r="W16" s="25">
        <f t="shared" si="13"/>
        <v>5</v>
      </c>
      <c r="X16" s="6">
        <f t="shared" si="13"/>
        <v>46</v>
      </c>
      <c r="Y16" s="26">
        <f t="shared" si="14"/>
        <v>5.7666666666666648</v>
      </c>
      <c r="Z16" s="42">
        <f t="shared" si="15"/>
        <v>0.2402777777777777</v>
      </c>
      <c r="AA16" s="7" t="str">
        <f t="shared" si="16"/>
        <v>05:46</v>
      </c>
    </row>
    <row r="17" spans="1:27" s="7" customFormat="1" ht="18.75" customHeight="1" x14ac:dyDescent="0.25">
      <c r="A17" s="15" t="str">
        <f t="shared" si="0"/>
        <v>12/08/2019</v>
      </c>
      <c r="B17" s="6" t="str">
        <f>editwaktu!H11&amp;" - "&amp;editwaktu!I11</f>
        <v>07:00 - 13:00</v>
      </c>
      <c r="C17" s="103">
        <f>IFERROR(IF(editwaktu!J11=0,"",editwaktu!J11),"")</f>
        <v>0.2729166666666667</v>
      </c>
      <c r="D17" s="103">
        <f>IFERROR(IF(editwaktu!K11=0,"",editwaktu!K11),"")</f>
        <v>0.55416666666666659</v>
      </c>
      <c r="E17" s="6"/>
      <c r="F17" s="6"/>
      <c r="G17" s="6"/>
      <c r="H17" s="6"/>
      <c r="I17" s="6" t="str">
        <f>IF(editwaktu!R11=0,"",editwaktu!R11)</f>
        <v>06:00</v>
      </c>
      <c r="J17" s="43">
        <f t="shared" si="4"/>
        <v>0.28124999999999989</v>
      </c>
      <c r="K17" s="39"/>
      <c r="L17" s="100">
        <f t="shared" si="17"/>
        <v>2</v>
      </c>
      <c r="M17" s="8" t="str">
        <f>copasnamajadwal!F11</f>
        <v>12/08/2019</v>
      </c>
      <c r="N17" s="14" t="str">
        <f t="shared" si="5"/>
        <v>12/08/2019</v>
      </c>
      <c r="O17" s="7">
        <f>IFERROR(VALUE(editwaktu!M11),"")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45</v>
      </c>
      <c r="W17" s="25">
        <f t="shared" si="13"/>
        <v>6</v>
      </c>
      <c r="X17" s="6">
        <f t="shared" si="13"/>
        <v>45</v>
      </c>
      <c r="Y17" s="26">
        <f t="shared" si="14"/>
        <v>6.7499999999999973</v>
      </c>
      <c r="Z17" s="42">
        <f t="shared" si="15"/>
        <v>0.28124999999999989</v>
      </c>
      <c r="AA17" s="7" t="str">
        <f t="shared" si="16"/>
        <v>06:45</v>
      </c>
    </row>
    <row r="18" spans="1:27" s="7" customFormat="1" ht="18.75" customHeight="1" x14ac:dyDescent="0.25">
      <c r="A18" s="15" t="str">
        <f t="shared" si="0"/>
        <v>13/08/2019</v>
      </c>
      <c r="B18" s="6" t="str">
        <f>editwaktu!H12&amp;" - "&amp;editwaktu!I12</f>
        <v>07:00 - 13:00</v>
      </c>
      <c r="C18" s="103">
        <f>IFERROR(IF(editwaktu!J12=0,"",editwaktu!J12),"")</f>
        <v>0.2729166666666667</v>
      </c>
      <c r="D18" s="103">
        <f>IFERROR(IF(editwaktu!K12=0,"",editwaktu!K12),"")</f>
        <v>0.55347222222222214</v>
      </c>
      <c r="E18" s="6"/>
      <c r="F18" s="6"/>
      <c r="G18" s="6"/>
      <c r="H18" s="6"/>
      <c r="I18" s="6" t="str">
        <f>IF(editwaktu!R12=0,"",editwaktu!R12)</f>
        <v>04:00</v>
      </c>
      <c r="J18" s="43">
        <f t="shared" si="4"/>
        <v>0.28055555555555545</v>
      </c>
      <c r="K18" s="39"/>
      <c r="L18" s="100">
        <f t="shared" si="17"/>
        <v>3</v>
      </c>
      <c r="M18" s="8" t="str">
        <f>copasnamajadwal!F12</f>
        <v>13/08/2019</v>
      </c>
      <c r="N18" s="14" t="str">
        <f t="shared" si="5"/>
        <v>13/08/2019</v>
      </c>
      <c r="O18" s="7">
        <f>IFERROR(VALUE(editwaktu!M12),"")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06</v>
      </c>
      <c r="V18" s="33" t="str">
        <f t="shared" si="12"/>
        <v>44</v>
      </c>
      <c r="W18" s="25">
        <f t="shared" si="13"/>
        <v>6</v>
      </c>
      <c r="X18" s="6">
        <f t="shared" si="13"/>
        <v>44</v>
      </c>
      <c r="Y18" s="26">
        <f t="shared" si="14"/>
        <v>6.7333333333333307</v>
      </c>
      <c r="Z18" s="42">
        <f t="shared" si="15"/>
        <v>0.28055555555555545</v>
      </c>
      <c r="AA18" s="7" t="str">
        <f t="shared" si="16"/>
        <v>06:44</v>
      </c>
    </row>
    <row r="19" spans="1:27" s="7" customFormat="1" ht="18.75" customHeight="1" x14ac:dyDescent="0.25">
      <c r="A19" s="15" t="str">
        <f t="shared" si="0"/>
        <v>14/08/2019</v>
      </c>
      <c r="B19" s="6" t="str">
        <f>editwaktu!H13&amp;" - "&amp;editwaktu!I13</f>
        <v>07:00 - 13:00</v>
      </c>
      <c r="C19" s="103">
        <f>IFERROR(IF(editwaktu!J13=0,"",editwaktu!J13),"")</f>
        <v>0.2729166666666667</v>
      </c>
      <c r="D19" s="103">
        <f>IFERROR(IF(editwaktu!K13=0,"",editwaktu!K13),"")</f>
        <v>0.55416666666666659</v>
      </c>
      <c r="E19" s="6"/>
      <c r="F19" s="6"/>
      <c r="G19" s="6"/>
      <c r="H19" s="6"/>
      <c r="I19" s="6" t="str">
        <f>IF(editwaktu!R13=0,"",editwaktu!R13)</f>
        <v>05:00</v>
      </c>
      <c r="J19" s="43">
        <f t="shared" si="4"/>
        <v>0.28124999999999989</v>
      </c>
      <c r="K19" s="39"/>
      <c r="L19" s="100">
        <f t="shared" si="17"/>
        <v>4</v>
      </c>
      <c r="M19" s="8" t="str">
        <f>copasnamajadwal!F13</f>
        <v>14/08/2019</v>
      </c>
      <c r="N19" s="14" t="str">
        <f t="shared" si="5"/>
        <v>14/08/2019</v>
      </c>
      <c r="O19" s="7">
        <f>IFERROR(VALUE(editwaktu!M13),"")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45</v>
      </c>
      <c r="W19" s="25">
        <f t="shared" si="13"/>
        <v>6</v>
      </c>
      <c r="X19" s="6">
        <f t="shared" si="13"/>
        <v>45</v>
      </c>
      <c r="Y19" s="26">
        <f t="shared" si="14"/>
        <v>6.7499999999999973</v>
      </c>
      <c r="Z19" s="42">
        <f t="shared" si="15"/>
        <v>0.28124999999999989</v>
      </c>
      <c r="AA19" s="7" t="str">
        <f t="shared" si="16"/>
        <v>06:45</v>
      </c>
    </row>
    <row r="20" spans="1:27" s="7" customFormat="1" ht="18.75" customHeight="1" x14ac:dyDescent="0.25">
      <c r="A20" s="15" t="str">
        <f t="shared" si="0"/>
        <v>15/08/2019</v>
      </c>
      <c r="B20" s="6" t="str">
        <f>editwaktu!H14&amp;" - "&amp;editwaktu!I14</f>
        <v>07:00 - 13:00</v>
      </c>
      <c r="C20" s="103">
        <f>IFERROR(IF(editwaktu!J14=0,"",editwaktu!J14),"")</f>
        <v>0.2729166666666667</v>
      </c>
      <c r="D20" s="103">
        <f>IFERROR(IF(editwaktu!K14=0,"",editwaktu!K14),"")</f>
        <v>0.55486111111111103</v>
      </c>
      <c r="E20" s="6"/>
      <c r="F20" s="6"/>
      <c r="G20" s="6"/>
      <c r="H20" s="6"/>
      <c r="I20" s="6" t="str">
        <f>IF(editwaktu!R14=0,"",editwaktu!R14)</f>
        <v>06:00</v>
      </c>
      <c r="J20" s="43">
        <f t="shared" si="4"/>
        <v>0.28194444444444433</v>
      </c>
      <c r="K20" s="39"/>
      <c r="L20" s="100">
        <f t="shared" si="17"/>
        <v>5</v>
      </c>
      <c r="M20" s="8" t="str">
        <f>copasnamajadwal!F14</f>
        <v>15/08/2019</v>
      </c>
      <c r="N20" s="14" t="str">
        <f t="shared" si="5"/>
        <v>15/08/2019</v>
      </c>
      <c r="O20" s="7">
        <f>IFERROR(VALUE(editwaktu!M14),"")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46</v>
      </c>
      <c r="W20" s="25">
        <f t="shared" si="13"/>
        <v>6</v>
      </c>
      <c r="X20" s="6">
        <f t="shared" si="13"/>
        <v>46</v>
      </c>
      <c r="Y20" s="26">
        <f t="shared" si="14"/>
        <v>6.7666666666666639</v>
      </c>
      <c r="Z20" s="42">
        <f t="shared" si="15"/>
        <v>0.28194444444444433</v>
      </c>
      <c r="AA20" s="7" t="str">
        <f t="shared" si="16"/>
        <v>06:46</v>
      </c>
    </row>
    <row r="21" spans="1:27" s="7" customFormat="1" ht="18.75" customHeight="1" x14ac:dyDescent="0.25">
      <c r="A21" s="15" t="str">
        <f t="shared" si="0"/>
        <v>16/08/2019</v>
      </c>
      <c r="B21" s="6" t="str">
        <f>editwaktu!H15&amp;" - "&amp;editwaktu!I15</f>
        <v>07:00 - 11:00</v>
      </c>
      <c r="C21" s="103">
        <f>IFERROR(IF(editwaktu!J15=0,"",editwaktu!J15),"")</f>
        <v>0.27430555555555558</v>
      </c>
      <c r="D21" s="103">
        <f>IFERROR(IF(editwaktu!K15=0,"",editwaktu!K15),"")</f>
        <v>0.47222222222222221</v>
      </c>
      <c r="E21" s="6"/>
      <c r="F21" s="6"/>
      <c r="G21" s="6"/>
      <c r="H21" s="6"/>
      <c r="I21" s="6" t="str">
        <f>IF(editwaktu!R15=0,"",editwaktu!R15)</f>
        <v>06:00</v>
      </c>
      <c r="J21" s="43">
        <f t="shared" si="4"/>
        <v>0.19791666666666663</v>
      </c>
      <c r="K21" s="39"/>
      <c r="L21" s="100">
        <f t="shared" si="17"/>
        <v>6</v>
      </c>
      <c r="M21" s="8" t="str">
        <f>copasnamajadwal!F15</f>
        <v>16/08/2019</v>
      </c>
      <c r="N21" s="14" t="str">
        <f t="shared" si="5"/>
        <v>16/08/2019</v>
      </c>
      <c r="O21" s="7">
        <f>IFERROR(VALUE(editwaktu!M15),"")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04</v>
      </c>
      <c r="V21" s="33" t="str">
        <f t="shared" si="12"/>
        <v>45</v>
      </c>
      <c r="W21" s="25">
        <f t="shared" si="13"/>
        <v>4</v>
      </c>
      <c r="X21" s="6">
        <f t="shared" si="13"/>
        <v>45</v>
      </c>
      <c r="Y21" s="26">
        <f t="shared" si="14"/>
        <v>4.7499999999999991</v>
      </c>
      <c r="Z21" s="42">
        <f t="shared" si="15"/>
        <v>0.19791666666666663</v>
      </c>
      <c r="AA21" s="7" t="str">
        <f t="shared" si="16"/>
        <v>04:45</v>
      </c>
    </row>
    <row r="22" spans="1:27" s="7" customFormat="1" ht="18.75" customHeight="1" x14ac:dyDescent="0.25">
      <c r="A22" s="15" t="str">
        <f t="shared" si="0"/>
        <v>17/08/2019</v>
      </c>
      <c r="B22" s="6" t="str">
        <f>editwaktu!H16&amp;" - "&amp;editwaktu!I16</f>
        <v>07:00 - 12:00</v>
      </c>
      <c r="C22" s="103">
        <f>IFERROR(IF(editwaktu!J16=0,"",editwaktu!J16),"")</f>
        <v>0.2729166666666667</v>
      </c>
      <c r="D22" s="103">
        <f>IFERROR(IF(editwaktu!K16=0,"",editwaktu!K16),"")</f>
        <v>0.5131944444444444</v>
      </c>
      <c r="E22" s="6"/>
      <c r="F22" s="6"/>
      <c r="G22" s="6"/>
      <c r="H22" s="6"/>
      <c r="I22" s="6" t="str">
        <f>IF(editwaktu!R16=0,"",editwaktu!R16)</f>
        <v>06:00</v>
      </c>
      <c r="J22" s="43">
        <f t="shared" si="4"/>
        <v>0.2402777777777777</v>
      </c>
      <c r="K22" s="39"/>
      <c r="L22" s="100">
        <f t="shared" si="17"/>
        <v>7</v>
      </c>
      <c r="M22" s="8" t="str">
        <f>copasnamajadwal!F16</f>
        <v>17/08/2019</v>
      </c>
      <c r="N22" s="14" t="str">
        <f t="shared" si="5"/>
        <v>17/08/2019</v>
      </c>
      <c r="O22" s="7">
        <f>IFERROR(VALUE(editwaktu!M16),"")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05</v>
      </c>
      <c r="V22" s="33" t="str">
        <f t="shared" si="12"/>
        <v>46</v>
      </c>
      <c r="W22" s="25">
        <f t="shared" si="13"/>
        <v>5</v>
      </c>
      <c r="X22" s="6">
        <f t="shared" si="13"/>
        <v>46</v>
      </c>
      <c r="Y22" s="26">
        <f t="shared" si="14"/>
        <v>5.7666666666666648</v>
      </c>
      <c r="Z22" s="42">
        <f t="shared" si="15"/>
        <v>0.2402777777777777</v>
      </c>
      <c r="AA22" s="7" t="str">
        <f t="shared" si="16"/>
        <v>05:46</v>
      </c>
    </row>
    <row r="23" spans="1:27" s="7" customFormat="1" ht="18.75" customHeight="1" x14ac:dyDescent="0.25">
      <c r="A23" s="15" t="str">
        <f t="shared" si="0"/>
        <v>19/08/2019</v>
      </c>
      <c r="B23" s="6" t="str">
        <f>editwaktu!H17&amp;" - "&amp;editwaktu!I17</f>
        <v>07:00 - 13:00</v>
      </c>
      <c r="C23" s="103">
        <f>IFERROR(IF(editwaktu!J17=0,"",editwaktu!J17),"")</f>
        <v>0.27361111111111114</v>
      </c>
      <c r="D23" s="103">
        <f>IFERROR(IF(editwaktu!K17=0,"",editwaktu!K17),"")</f>
        <v>0.55416666666666659</v>
      </c>
      <c r="E23" s="6"/>
      <c r="F23" s="6"/>
      <c r="G23" s="6"/>
      <c r="H23" s="6"/>
      <c r="I23" s="6" t="str">
        <f>IF(editwaktu!R17=0,"",editwaktu!R17)</f>
        <v>05:00</v>
      </c>
      <c r="J23" s="92">
        <f t="shared" si="4"/>
        <v>0.28055555555555545</v>
      </c>
      <c r="K23" s="39"/>
      <c r="L23" s="100">
        <f t="shared" si="17"/>
        <v>2</v>
      </c>
      <c r="M23" s="8" t="str">
        <f>copasnamajadwal!F17</f>
        <v>19/08/2019</v>
      </c>
      <c r="N23" s="14" t="str">
        <f t="shared" si="5"/>
        <v>19/08/2019</v>
      </c>
      <c r="O23" s="7">
        <f>IFERROR(VALUE(editwaktu!M17),"")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44</v>
      </c>
      <c r="W23" s="25">
        <f t="shared" si="13"/>
        <v>6</v>
      </c>
      <c r="X23" s="6">
        <f t="shared" si="13"/>
        <v>44</v>
      </c>
      <c r="Y23" s="26">
        <f t="shared" si="14"/>
        <v>6.7333333333333307</v>
      </c>
      <c r="Z23" s="42">
        <f t="shared" si="15"/>
        <v>0.28055555555555545</v>
      </c>
      <c r="AA23" s="7" t="str">
        <f t="shared" si="16"/>
        <v>06:44</v>
      </c>
    </row>
    <row r="24" spans="1:27" s="7" customFormat="1" ht="18.75" customHeight="1" x14ac:dyDescent="0.25">
      <c r="A24" s="15" t="str">
        <f t="shared" si="0"/>
        <v>20/08/2019</v>
      </c>
      <c r="B24" s="6" t="str">
        <f>editwaktu!H18&amp;" - "&amp;editwaktu!I18</f>
        <v>07:00 - 13:00</v>
      </c>
      <c r="C24" s="103">
        <f>IFERROR(IF(editwaktu!J18=0,"",editwaktu!J18),"")</f>
        <v>0.2729166666666667</v>
      </c>
      <c r="D24" s="103">
        <f>IFERROR(IF(editwaktu!K18=0,"",editwaktu!K18),"")</f>
        <v>0.55486111111111103</v>
      </c>
      <c r="E24" s="6"/>
      <c r="F24" s="6"/>
      <c r="G24" s="6"/>
      <c r="H24" s="6"/>
      <c r="I24" s="6" t="str">
        <f>IF(editwaktu!R18=0,"",editwaktu!R18)</f>
        <v>04:00</v>
      </c>
      <c r="J24" s="43">
        <f t="shared" si="4"/>
        <v>0.28194444444444433</v>
      </c>
      <c r="K24" s="39"/>
      <c r="L24" s="100">
        <f t="shared" si="17"/>
        <v>3</v>
      </c>
      <c r="M24" s="8" t="str">
        <f>copasnamajadwal!F18</f>
        <v>20/08/2019</v>
      </c>
      <c r="N24" s="14" t="str">
        <f t="shared" si="5"/>
        <v>20/08/2019</v>
      </c>
      <c r="O24" s="7">
        <f>IFERROR(VALUE(editwaktu!M18),"")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06</v>
      </c>
      <c r="V24" s="33" t="str">
        <f t="shared" si="12"/>
        <v>46</v>
      </c>
      <c r="W24" s="25">
        <f t="shared" si="13"/>
        <v>6</v>
      </c>
      <c r="X24" s="6">
        <f t="shared" si="13"/>
        <v>46</v>
      </c>
      <c r="Y24" s="26">
        <f t="shared" si="14"/>
        <v>6.7666666666666639</v>
      </c>
      <c r="Z24" s="42">
        <f t="shared" si="15"/>
        <v>0.28194444444444433</v>
      </c>
      <c r="AA24" s="7" t="str">
        <f t="shared" si="16"/>
        <v>06:46</v>
      </c>
    </row>
    <row r="25" spans="1:27" s="7" customFormat="1" ht="18.75" customHeight="1" x14ac:dyDescent="0.25">
      <c r="A25" s="15" t="str">
        <f t="shared" si="0"/>
        <v>21/08/2019</v>
      </c>
      <c r="B25" s="6" t="str">
        <f>editwaktu!H19&amp;" - "&amp;editwaktu!I19</f>
        <v>07:00 - 13:00</v>
      </c>
      <c r="C25" s="103">
        <f>IFERROR(IF(editwaktu!J19=0,"",editwaktu!J19),"")</f>
        <v>0.2729166666666667</v>
      </c>
      <c r="D25" s="103">
        <f>IFERROR(IF(editwaktu!K19=0,"",editwaktu!K19),"")</f>
        <v>0.55416666666666659</v>
      </c>
      <c r="E25" s="6"/>
      <c r="F25" s="6"/>
      <c r="G25" s="6"/>
      <c r="H25" s="6"/>
      <c r="I25" s="6" t="str">
        <f>IF(editwaktu!R19=0,"",editwaktu!R19)</f>
        <v>05:00</v>
      </c>
      <c r="J25" s="43">
        <f t="shared" si="4"/>
        <v>0.28124999999999989</v>
      </c>
      <c r="K25" s="39"/>
      <c r="L25" s="100">
        <f t="shared" si="17"/>
        <v>4</v>
      </c>
      <c r="M25" s="8" t="str">
        <f>copasnamajadwal!F19</f>
        <v>21/08/2019</v>
      </c>
      <c r="N25" s="14" t="str">
        <f t="shared" si="5"/>
        <v>21/08/2019</v>
      </c>
      <c r="O25" s="7">
        <f>IFERROR(VALUE(editwaktu!M19),"")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45</v>
      </c>
      <c r="W25" s="25">
        <f t="shared" si="13"/>
        <v>6</v>
      </c>
      <c r="X25" s="6">
        <f t="shared" si="13"/>
        <v>45</v>
      </c>
      <c r="Y25" s="26">
        <f t="shared" si="14"/>
        <v>6.7499999999999973</v>
      </c>
      <c r="Z25" s="42">
        <f t="shared" si="15"/>
        <v>0.28124999999999989</v>
      </c>
      <c r="AA25" s="7" t="str">
        <f t="shared" si="16"/>
        <v>06:45</v>
      </c>
    </row>
    <row r="26" spans="1:27" s="7" customFormat="1" ht="18.75" customHeight="1" x14ac:dyDescent="0.25">
      <c r="A26" s="15" t="str">
        <f t="shared" si="0"/>
        <v>22/08/2019</v>
      </c>
      <c r="B26" s="6" t="str">
        <f>editwaktu!H20&amp;" - "&amp;editwaktu!I20</f>
        <v>07:00 - 13:00</v>
      </c>
      <c r="C26" s="103">
        <f>IFERROR(IF(editwaktu!J20=0,"",editwaktu!J20),"")</f>
        <v>0.2729166666666667</v>
      </c>
      <c r="D26" s="103">
        <f>IFERROR(IF(editwaktu!K20=0,"",editwaktu!K20),"")</f>
        <v>0.55347222222222214</v>
      </c>
      <c r="E26" s="6"/>
      <c r="F26" s="6"/>
      <c r="G26" s="6"/>
      <c r="H26" s="6"/>
      <c r="I26" s="6" t="str">
        <f>IF(editwaktu!R20=0,"",editwaktu!R20)</f>
        <v>06:00</v>
      </c>
      <c r="J26" s="43">
        <f t="shared" si="4"/>
        <v>0.28055555555555545</v>
      </c>
      <c r="K26" s="39"/>
      <c r="L26" s="100">
        <f t="shared" si="17"/>
        <v>5</v>
      </c>
      <c r="M26" s="8" t="str">
        <f>copasnamajadwal!F20</f>
        <v>22/08/2019</v>
      </c>
      <c r="N26" s="14" t="str">
        <f t="shared" si="5"/>
        <v>22/08/2019</v>
      </c>
      <c r="O26" s="7">
        <f>IFERROR(VALUE(editwaktu!M20),"")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44</v>
      </c>
      <c r="W26" s="25">
        <f t="shared" si="13"/>
        <v>6</v>
      </c>
      <c r="X26" s="6">
        <f t="shared" si="13"/>
        <v>44</v>
      </c>
      <c r="Y26" s="26">
        <f t="shared" si="14"/>
        <v>6.7333333333333307</v>
      </c>
      <c r="Z26" s="42">
        <f t="shared" si="15"/>
        <v>0.28055555555555545</v>
      </c>
      <c r="AA26" s="7" t="str">
        <f t="shared" si="16"/>
        <v>06:44</v>
      </c>
    </row>
    <row r="27" spans="1:27" s="7" customFormat="1" ht="18.75" customHeight="1" x14ac:dyDescent="0.25">
      <c r="A27" s="15" t="str">
        <f t="shared" si="0"/>
        <v>23/08/2019</v>
      </c>
      <c r="B27" s="6" t="str">
        <f>editwaktu!H21&amp;" - "&amp;editwaktu!I21</f>
        <v>07:00 - 11:00</v>
      </c>
      <c r="C27" s="103">
        <f>IFERROR(IF(editwaktu!J21=0,"",editwaktu!J21),"")</f>
        <v>0.2729166666666667</v>
      </c>
      <c r="D27" s="103">
        <f>IFERROR(IF(editwaktu!K21=0,"",editwaktu!K21),"")</f>
        <v>0.47083333333333333</v>
      </c>
      <c r="E27" s="6"/>
      <c r="F27" s="6"/>
      <c r="G27" s="6"/>
      <c r="H27" s="6"/>
      <c r="I27" s="6" t="str">
        <f>IF(editwaktu!R21=0,"",editwaktu!R21)</f>
        <v>06:00</v>
      </c>
      <c r="J27" s="43">
        <f t="shared" si="4"/>
        <v>0.19791666666666663</v>
      </c>
      <c r="K27" s="39"/>
      <c r="L27" s="100">
        <f t="shared" si="17"/>
        <v>6</v>
      </c>
      <c r="M27" s="8" t="str">
        <f>copasnamajadwal!F21</f>
        <v>23/08/2019</v>
      </c>
      <c r="N27" s="14" t="str">
        <f t="shared" si="5"/>
        <v>23/08/2019</v>
      </c>
      <c r="O27" s="7">
        <f>IFERROR(VALUE(editwaktu!M21),"")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04</v>
      </c>
      <c r="V27" s="33" t="str">
        <f t="shared" si="12"/>
        <v>45</v>
      </c>
      <c r="W27" s="25">
        <f t="shared" si="13"/>
        <v>4</v>
      </c>
      <c r="X27" s="6">
        <f t="shared" si="13"/>
        <v>45</v>
      </c>
      <c r="Y27" s="26">
        <f t="shared" si="14"/>
        <v>4.7499999999999991</v>
      </c>
      <c r="Z27" s="42">
        <f t="shared" si="15"/>
        <v>0.19791666666666663</v>
      </c>
      <c r="AA27" s="7" t="str">
        <f t="shared" si="16"/>
        <v>04:45</v>
      </c>
    </row>
    <row r="28" spans="1:27" s="7" customFormat="1" ht="18.75" customHeight="1" x14ac:dyDescent="0.25">
      <c r="A28" s="15" t="str">
        <f t="shared" si="0"/>
        <v>24/08/2019</v>
      </c>
      <c r="B28" s="6" t="str">
        <f>editwaktu!H22&amp;" - "&amp;editwaktu!I22</f>
        <v>07:00 - 12:00</v>
      </c>
      <c r="C28" s="103">
        <f>IFERROR(IF(editwaktu!J22=0,"",editwaktu!J22),"")</f>
        <v>0.2729166666666667</v>
      </c>
      <c r="D28" s="103">
        <f>IFERROR(IF(editwaktu!K22=0,"",editwaktu!K22),"")</f>
        <v>0.51180555555555551</v>
      </c>
      <c r="E28" s="6"/>
      <c r="F28" s="6"/>
      <c r="G28" s="6"/>
      <c r="H28" s="6"/>
      <c r="I28" s="6" t="str">
        <f>IF(editwaktu!R22=0,"",editwaktu!R22)</f>
        <v>06:00</v>
      </c>
      <c r="J28" s="43">
        <f t="shared" si="4"/>
        <v>0.23888888888888882</v>
      </c>
      <c r="K28" s="39"/>
      <c r="L28" s="100">
        <f t="shared" si="17"/>
        <v>7</v>
      </c>
      <c r="M28" s="8" t="str">
        <f>copasnamajadwal!F22</f>
        <v>24/08/2019</v>
      </c>
      <c r="N28" s="14" t="str">
        <f t="shared" si="5"/>
        <v>24/08/2019</v>
      </c>
      <c r="O28" s="7">
        <f>IFERROR(VALUE(editwaktu!M22),"")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05</v>
      </c>
      <c r="V28" s="33" t="str">
        <f t="shared" si="12"/>
        <v>44</v>
      </c>
      <c r="W28" s="25">
        <f t="shared" si="13"/>
        <v>5</v>
      </c>
      <c r="X28" s="6">
        <f t="shared" si="13"/>
        <v>44</v>
      </c>
      <c r="Y28" s="26">
        <f t="shared" si="14"/>
        <v>5.7333333333333316</v>
      </c>
      <c r="Z28" s="42">
        <f t="shared" si="15"/>
        <v>0.23888888888888882</v>
      </c>
      <c r="AA28" s="7" t="str">
        <f t="shared" si="16"/>
        <v>05:44</v>
      </c>
    </row>
    <row r="29" spans="1:27" s="7" customFormat="1" ht="18.75" customHeight="1" x14ac:dyDescent="0.25">
      <c r="A29" s="15" t="str">
        <f t="shared" si="0"/>
        <v>26/08/2019</v>
      </c>
      <c r="B29" s="6" t="str">
        <f>editwaktu!H23&amp;" - "&amp;editwaktu!I23</f>
        <v>07:00 - 13:00</v>
      </c>
      <c r="C29" s="103">
        <f>IFERROR(IF(editwaktu!J23=0,"",editwaktu!J23),"")</f>
        <v>0.2729166666666667</v>
      </c>
      <c r="D29" s="103">
        <f>IFERROR(IF(editwaktu!K23=0,"",editwaktu!K23),"")</f>
        <v>0.55347222222222214</v>
      </c>
      <c r="E29" s="6"/>
      <c r="F29" s="6"/>
      <c r="G29" s="6"/>
      <c r="H29" s="6"/>
      <c r="I29" s="6" t="str">
        <f>IF(editwaktu!R23=0,"",editwaktu!R23)</f>
        <v>06:00</v>
      </c>
      <c r="J29" s="43">
        <f t="shared" si="4"/>
        <v>0.28055555555555545</v>
      </c>
      <c r="K29" s="39"/>
      <c r="L29" s="100">
        <f t="shared" si="17"/>
        <v>2</v>
      </c>
      <c r="M29" s="8" t="str">
        <f>copasnamajadwal!F23</f>
        <v>26/08/2019</v>
      </c>
      <c r="N29" s="14" t="str">
        <f t="shared" si="5"/>
        <v>26/08/2019</v>
      </c>
      <c r="O29" s="7">
        <f>IFERROR(VALUE(editwaktu!M23),"")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44</v>
      </c>
      <c r="W29" s="25">
        <f t="shared" si="13"/>
        <v>6</v>
      </c>
      <c r="X29" s="6">
        <f t="shared" si="13"/>
        <v>44</v>
      </c>
      <c r="Y29" s="26">
        <f t="shared" si="14"/>
        <v>6.7333333333333307</v>
      </c>
      <c r="Z29" s="42">
        <f t="shared" si="15"/>
        <v>0.28055555555555545</v>
      </c>
      <c r="AA29" s="7" t="str">
        <f t="shared" si="16"/>
        <v>06:44</v>
      </c>
    </row>
    <row r="30" spans="1:27" s="7" customFormat="1" ht="18.75" customHeight="1" x14ac:dyDescent="0.25">
      <c r="A30" s="15" t="str">
        <f t="shared" si="0"/>
        <v>27/08/2019</v>
      </c>
      <c r="B30" s="6" t="str">
        <f>editwaktu!H24&amp;" - "&amp;editwaktu!I24</f>
        <v>07:00 - 13:00</v>
      </c>
      <c r="C30" s="103">
        <f>IFERROR(IF(editwaktu!J24=0,"",editwaktu!J24),"")</f>
        <v>0.27430555555555558</v>
      </c>
      <c r="D30" s="103">
        <f>IFERROR(IF(editwaktu!K24=0,"",editwaktu!K24),"")</f>
        <v>0.55347222222222214</v>
      </c>
      <c r="E30" s="6"/>
      <c r="F30" s="6"/>
      <c r="G30" s="6"/>
      <c r="H30" s="6"/>
      <c r="I30" s="6" t="str">
        <f>IF(editwaktu!R24=0,"",editwaktu!R24)</f>
        <v>04:00</v>
      </c>
      <c r="J30" s="43">
        <f t="shared" si="4"/>
        <v>0.27916666666666656</v>
      </c>
      <c r="K30" s="39"/>
      <c r="L30" s="100">
        <f t="shared" si="17"/>
        <v>3</v>
      </c>
      <c r="M30" s="8" t="str">
        <f>copasnamajadwal!F24</f>
        <v>27/08/2019</v>
      </c>
      <c r="N30" s="14" t="str">
        <f t="shared" si="5"/>
        <v>27/08/2019</v>
      </c>
      <c r="O30" s="7">
        <f>IFERROR(VALUE(editwaktu!M24),"")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06</v>
      </c>
      <c r="V30" s="33" t="str">
        <f t="shared" si="12"/>
        <v>42</v>
      </c>
      <c r="W30" s="25">
        <f t="shared" si="13"/>
        <v>6</v>
      </c>
      <c r="X30" s="6">
        <f t="shared" si="13"/>
        <v>42</v>
      </c>
      <c r="Y30" s="26">
        <f t="shared" si="14"/>
        <v>6.6999999999999975</v>
      </c>
      <c r="Z30" s="42">
        <f t="shared" si="15"/>
        <v>0.27916666666666656</v>
      </c>
      <c r="AA30" s="7" t="str">
        <f t="shared" si="16"/>
        <v>06:42</v>
      </c>
    </row>
    <row r="31" spans="1:27" s="7" customFormat="1" ht="18.75" customHeight="1" x14ac:dyDescent="0.25">
      <c r="A31" s="15" t="str">
        <f t="shared" si="0"/>
        <v>28/08/2019</v>
      </c>
      <c r="B31" s="6" t="str">
        <f>editwaktu!H25&amp;" - "&amp;editwaktu!I25</f>
        <v>07:00 - 13:00</v>
      </c>
      <c r="C31" s="103">
        <f>IFERROR(IF(editwaktu!J25=0,"",editwaktu!J25),"")</f>
        <v>0.2729166666666667</v>
      </c>
      <c r="D31" s="103">
        <f>IFERROR(IF(editwaktu!K25=0,"",editwaktu!K25),"")</f>
        <v>0.55416666666666659</v>
      </c>
      <c r="E31" s="6"/>
      <c r="F31" s="6"/>
      <c r="G31" s="6"/>
      <c r="H31" s="6"/>
      <c r="I31" s="6" t="str">
        <f>IF(editwaktu!R25=0,"",editwaktu!R25)</f>
        <v>05:00</v>
      </c>
      <c r="J31" s="43">
        <f t="shared" si="4"/>
        <v>0.28124999999999989</v>
      </c>
      <c r="K31" s="39"/>
      <c r="L31" s="100">
        <f t="shared" si="17"/>
        <v>4</v>
      </c>
      <c r="M31" s="8" t="str">
        <f>copasnamajadwal!F25</f>
        <v>28/08/2019</v>
      </c>
      <c r="N31" s="14" t="str">
        <f t="shared" si="5"/>
        <v>28/08/2019</v>
      </c>
      <c r="O31" s="7">
        <f>IFERROR(VALUE(editwaktu!M25),"")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45</v>
      </c>
      <c r="W31" s="25">
        <f t="shared" si="13"/>
        <v>6</v>
      </c>
      <c r="X31" s="6">
        <f t="shared" si="13"/>
        <v>45</v>
      </c>
      <c r="Y31" s="26">
        <f t="shared" si="14"/>
        <v>6.7499999999999973</v>
      </c>
      <c r="Z31" s="42">
        <f t="shared" si="15"/>
        <v>0.28124999999999989</v>
      </c>
      <c r="AA31" s="7" t="str">
        <f t="shared" si="16"/>
        <v>06:45</v>
      </c>
    </row>
    <row r="32" spans="1:27" s="7" customFormat="1" ht="18.75" customHeight="1" x14ac:dyDescent="0.25">
      <c r="A32" s="15" t="str">
        <f t="shared" si="0"/>
        <v>29/08/2019</v>
      </c>
      <c r="B32" s="6" t="str">
        <f>editwaktu!H26&amp;" - "&amp;editwaktu!I26</f>
        <v>07:00 - 13:00</v>
      </c>
      <c r="C32" s="103">
        <f>IFERROR(IF(editwaktu!J26=0,"",editwaktu!J26),"")</f>
        <v>0.27361111111111114</v>
      </c>
      <c r="D32" s="103">
        <f>IFERROR(IF(editwaktu!K26=0,"",editwaktu!K26),"")</f>
        <v>0.55486111111111103</v>
      </c>
      <c r="E32" s="6"/>
      <c r="F32" s="6"/>
      <c r="G32" s="6"/>
      <c r="H32" s="6"/>
      <c r="I32" s="6" t="str">
        <f>IF(editwaktu!R26=0,"",editwaktu!R26)</f>
        <v>06:00</v>
      </c>
      <c r="J32" s="43">
        <f t="shared" si="4"/>
        <v>0.28124999999999989</v>
      </c>
      <c r="K32" s="39"/>
      <c r="L32" s="100">
        <f t="shared" si="17"/>
        <v>5</v>
      </c>
      <c r="M32" s="8" t="str">
        <f>copasnamajadwal!F26</f>
        <v>29/08/2019</v>
      </c>
      <c r="N32" s="14" t="str">
        <f t="shared" si="5"/>
        <v>29/08/2019</v>
      </c>
      <c r="O32" s="7">
        <f>IFERROR(VALUE(editwaktu!M26),"")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45</v>
      </c>
      <c r="W32" s="25">
        <f t="shared" si="13"/>
        <v>6</v>
      </c>
      <c r="X32" s="6">
        <f t="shared" si="13"/>
        <v>45</v>
      </c>
      <c r="Y32" s="26">
        <f t="shared" si="14"/>
        <v>6.7499999999999973</v>
      </c>
      <c r="Z32" s="42">
        <f t="shared" si="15"/>
        <v>0.28124999999999989</v>
      </c>
      <c r="AA32" s="7" t="str">
        <f t="shared" si="16"/>
        <v>06:45</v>
      </c>
    </row>
    <row r="33" spans="1:27" s="7" customFormat="1" ht="18.75" customHeight="1" x14ac:dyDescent="0.25">
      <c r="A33" s="15">
        <f t="shared" si="0"/>
        <v>43707</v>
      </c>
      <c r="B33" s="6" t="str">
        <f>editwaktu!H27&amp;" - "&amp;editwaktu!I27</f>
        <v>07:00 - 11:00</v>
      </c>
      <c r="C33" s="103">
        <f>IFERROR(IF(editwaktu!J27=0,"",editwaktu!J27),"")</f>
        <v>0.27361111111111114</v>
      </c>
      <c r="D33" s="103">
        <f>IFERROR(IF(editwaktu!K27=0,"",editwaktu!K27),"")</f>
        <v>0.47152777777777777</v>
      </c>
      <c r="E33" s="6"/>
      <c r="F33" s="6"/>
      <c r="G33" s="6"/>
      <c r="H33" s="6"/>
      <c r="I33" s="6" t="str">
        <f>IF(editwaktu!R27=0,"",editwaktu!R27)</f>
        <v/>
      </c>
      <c r="J33" s="43">
        <f t="shared" si="4"/>
        <v>0.19791666666666663</v>
      </c>
      <c r="K33" s="39"/>
      <c r="L33" s="100">
        <f t="shared" si="17"/>
        <v>6</v>
      </c>
      <c r="M33" s="8">
        <f>copasnamajadwal!F27</f>
        <v>43707</v>
      </c>
      <c r="N33" s="14">
        <f t="shared" si="5"/>
        <v>43707</v>
      </c>
      <c r="O33" s="7" t="str">
        <f>IFERROR(VALUE(editwaktu!M27),"")</f>
        <v/>
      </c>
      <c r="P33" s="25" t="str">
        <f t="shared" si="6"/>
        <v/>
      </c>
      <c r="Q33" s="26" t="str">
        <f t="shared" si="7"/>
        <v/>
      </c>
      <c r="R33" s="29" t="str">
        <f t="shared" si="8"/>
        <v/>
      </c>
      <c r="S33" s="6" t="str">
        <f t="shared" si="9"/>
        <v/>
      </c>
      <c r="T33" s="26" t="str">
        <f t="shared" si="10"/>
        <v/>
      </c>
      <c r="U33" s="25" t="str">
        <f t="shared" si="11"/>
        <v>04</v>
      </c>
      <c r="V33" s="33" t="str">
        <f t="shared" si="12"/>
        <v>45</v>
      </c>
      <c r="W33" s="25">
        <f t="shared" si="13"/>
        <v>4</v>
      </c>
      <c r="X33" s="6">
        <f t="shared" si="13"/>
        <v>45</v>
      </c>
      <c r="Y33" s="26">
        <f t="shared" si="14"/>
        <v>4.7499999999999991</v>
      </c>
      <c r="Z33" s="42">
        <f t="shared" si="15"/>
        <v>0.19791666666666663</v>
      </c>
      <c r="AA33" s="7" t="str">
        <f t="shared" si="16"/>
        <v>04:45</v>
      </c>
    </row>
    <row r="34" spans="1:27" s="7" customFormat="1" ht="18.75" customHeight="1" thickBot="1" x14ac:dyDescent="0.3">
      <c r="A34" s="15">
        <f>IFERROR(N34,"")</f>
        <v>43708</v>
      </c>
      <c r="B34" s="6" t="str">
        <f>editwaktu!H28&amp;" - "&amp;editwaktu!I28</f>
        <v>07:00 - 12:00</v>
      </c>
      <c r="C34" s="103">
        <f>IFERROR(IF(editwaktu!J28=0,"",editwaktu!J28),"")</f>
        <v>0.27361111111111114</v>
      </c>
      <c r="D34" s="103">
        <f>IFERROR(IF(editwaktu!K28=0,"",editwaktu!K28),"")</f>
        <v>0.5131944444444444</v>
      </c>
      <c r="E34" s="6"/>
      <c r="F34" s="6"/>
      <c r="G34" s="6"/>
      <c r="H34" s="6"/>
      <c r="I34" s="6" t="str">
        <f>IF(editwaktu!R28=0,"",editwaktu!R28)</f>
        <v/>
      </c>
      <c r="J34" s="43">
        <f t="shared" si="4"/>
        <v>0.23958333333333326</v>
      </c>
      <c r="K34" s="39"/>
      <c r="L34" s="100">
        <f t="shared" si="17"/>
        <v>7</v>
      </c>
      <c r="M34" s="8">
        <f>copasnamajadwal!F28</f>
        <v>43708</v>
      </c>
      <c r="N34" s="14">
        <f t="shared" si="5"/>
        <v>43708</v>
      </c>
      <c r="O34" s="7" t="str">
        <f>IFERROR(VALUE(editwaktu!M28),"")</f>
        <v/>
      </c>
      <c r="P34" s="31" t="str">
        <f t="shared" si="6"/>
        <v/>
      </c>
      <c r="Q34" s="32" t="str">
        <f t="shared" si="7"/>
        <v/>
      </c>
      <c r="R34" s="30" t="str">
        <f t="shared" si="8"/>
        <v/>
      </c>
      <c r="S34" s="28" t="str">
        <f t="shared" si="9"/>
        <v/>
      </c>
      <c r="T34" s="26" t="str">
        <f t="shared" si="10"/>
        <v/>
      </c>
      <c r="U34" s="27" t="str">
        <f t="shared" ref="U34" si="18">LEFT(J34,2)</f>
        <v>0,</v>
      </c>
      <c r="V34" s="33" t="str">
        <f t="shared" si="12"/>
        <v>45</v>
      </c>
      <c r="W34" s="27">
        <f t="shared" si="13"/>
        <v>0</v>
      </c>
      <c r="X34" s="28">
        <f t="shared" si="13"/>
        <v>45</v>
      </c>
      <c r="Y34" s="26">
        <f t="shared" si="14"/>
        <v>5.7499999999999982</v>
      </c>
      <c r="Z34" s="42">
        <f t="shared" si="15"/>
        <v>0.23958333333333326</v>
      </c>
      <c r="AA34" s="7" t="str">
        <f t="shared" si="16"/>
        <v>05:45</v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144:3</v>
      </c>
      <c r="K35" s="10"/>
      <c r="O35">
        <f>SUM(O8:O34)</f>
        <v>25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137</v>
      </c>
      <c r="U35" s="21">
        <f>SUM(W8:W34)</f>
        <v>142</v>
      </c>
      <c r="V35" s="34">
        <f>SUM(X8:X34)</f>
        <v>1213</v>
      </c>
      <c r="W35" s="35" t="str">
        <f>LEFT(V35,2)&amp;0</f>
        <v>120</v>
      </c>
      <c r="X35" s="19" t="str">
        <f>RIGHT(V35,1)</f>
        <v>3</v>
      </c>
      <c r="Y35" s="37">
        <f>SUM(Y8:Y34)</f>
        <v>167.21666666666661</v>
      </c>
      <c r="Z35" s="41">
        <f>SUM(Z8:Z34)</f>
        <v>6.96736111111111</v>
      </c>
      <c r="AA35" s="40"/>
    </row>
    <row r="36" spans="1:27" ht="16.5" thickBot="1" x14ac:dyDescent="0.3">
      <c r="L36" s="7"/>
      <c r="P36" s="110">
        <f>SUM(LEFT(P35,3),R36)</f>
        <v>137</v>
      </c>
      <c r="Q36" s="111"/>
      <c r="R36" s="23">
        <f>R35/60</f>
        <v>0</v>
      </c>
      <c r="S36" s="9" t="str">
        <f>S35</f>
        <v>0</v>
      </c>
      <c r="T36" s="24"/>
      <c r="U36" s="115">
        <f>SUM(LEFT(U35,3),W36)</f>
        <v>144</v>
      </c>
      <c r="V36" s="116"/>
      <c r="W36" s="23">
        <f>W35/60</f>
        <v>2</v>
      </c>
      <c r="X36" s="9" t="str">
        <f>X35</f>
        <v>3</v>
      </c>
      <c r="Y36" s="38">
        <f>U36</f>
        <v>144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04">
        <f>IF(IF(IF(N34="",N33,N34)="",N32,IF(N34="",N33,N34))="",N31,IF(IF(N34="",N33,N34)="",N32,IF(N34="",N33,N34)))</f>
        <v>43708</v>
      </c>
      <c r="O40" s="94" t="s">
        <v>45</v>
      </c>
      <c r="P40" s="94" t="s">
        <v>46</v>
      </c>
      <c r="Q40" s="94"/>
      <c r="S40" s="98" t="s">
        <v>47</v>
      </c>
    </row>
    <row r="41" spans="1:27" x14ac:dyDescent="0.25">
      <c r="M41" s="105">
        <f>N40+DATE(0,1,2)</f>
        <v>43710</v>
      </c>
      <c r="N41" s="104">
        <f>N40+DATE(0,1,2)</f>
        <v>43710</v>
      </c>
      <c r="O41" s="106">
        <f>DAY(N41)</f>
        <v>2</v>
      </c>
      <c r="P41" s="106">
        <f>MONTH(N41)</f>
        <v>9</v>
      </c>
      <c r="Q41" s="95"/>
      <c r="R41" s="97"/>
      <c r="S41" s="107">
        <f>IF(WEEKDAY(N41,1)=1,1,0)</f>
        <v>0</v>
      </c>
      <c r="T41" s="107">
        <f>IF(VALUE(O41&amp;P41)=11,1,0)</f>
        <v>0</v>
      </c>
      <c r="U41" s="107">
        <f>IF(VALUE(O41&amp;P41)=15,1,0)</f>
        <v>0</v>
      </c>
      <c r="V41" s="107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108">
        <f>SUM(S41:X41)</f>
        <v>0</v>
      </c>
      <c r="Z41" t="s">
        <v>139</v>
      </c>
    </row>
    <row r="42" spans="1:27" x14ac:dyDescent="0.25">
      <c r="M42" s="95" t="b">
        <f>IF(N42="1 Juni","Libur",IF(N42="1 Mei","Libur",IF(N42="1 Januari",IF(WEEKDAY(N42,1)=1,"Libur",""))))</f>
        <v>0</v>
      </c>
      <c r="N42" s="96">
        <f>N41+1</f>
        <v>43711</v>
      </c>
      <c r="O42" s="106">
        <f t="shared" ref="O42:O43" si="19">DAY(N42)</f>
        <v>3</v>
      </c>
      <c r="P42" s="106">
        <f t="shared" ref="P42:P43" si="20">MONTH(N42)</f>
        <v>9</v>
      </c>
      <c r="Q42" s="95"/>
      <c r="R42" s="97"/>
      <c r="S42" s="107">
        <f>IF(WEEKDAY(N42,1)=1,1,0)</f>
        <v>0</v>
      </c>
      <c r="T42" s="107">
        <f>IF(VALUE(O42&amp;P42)=11,1,0)</f>
        <v>0</v>
      </c>
      <c r="U42" s="107">
        <f>IF(VALUE(O42&amp;P42)=15,1,0)</f>
        <v>0</v>
      </c>
      <c r="V42" s="107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108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9" t="str">
        <f>"Lumajang, "&amp;TEXT(IF(Y41=0,N41,N42),"dd mmmm yyyy")</f>
        <v>Lumajang, 02 September 2019</v>
      </c>
      <c r="J43" s="109"/>
      <c r="K43" s="109"/>
      <c r="M43" s="95">
        <f>(WEEKDAY(N43,1))</f>
        <v>4</v>
      </c>
      <c r="N43" s="96">
        <f>N42+1</f>
        <v>43712</v>
      </c>
      <c r="O43" s="106">
        <f t="shared" si="19"/>
        <v>4</v>
      </c>
      <c r="P43" s="106">
        <f t="shared" si="20"/>
        <v>9</v>
      </c>
      <c r="Q43" s="95"/>
      <c r="R43" s="97"/>
      <c r="S43" s="97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43713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104">
        <v>43617</v>
      </c>
      <c r="O46" s="95">
        <f>DAY(N46)</f>
        <v>1</v>
      </c>
      <c r="P46" s="95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"&amp;TEXT(editketerangancetak!N8,"[$-id-ID]dd/mm/yyyy")&amp;" - "&amp;TEXT(editketerangancetak!N41,"[$-id-ID]dd/mm/yyyy")</f>
        <v>: 01/08/2019 - 02/09/2019</v>
      </c>
      <c r="P2" s="52">
        <f>Q8</f>
        <v>43678</v>
      </c>
      <c r="Q2" s="52"/>
      <c r="R2" s="52">
        <f>Q36</f>
        <v>660615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editwaktu!V1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17" t="s">
        <v>18</v>
      </c>
      <c r="T7" s="118"/>
      <c r="U7" s="119" t="s">
        <v>33</v>
      </c>
      <c r="V7" s="119"/>
      <c r="W7" s="118"/>
      <c r="X7" s="117" t="s">
        <v>19</v>
      </c>
      <c r="Y7" s="119"/>
      <c r="Z7" s="117" t="s">
        <v>33</v>
      </c>
      <c r="AA7" s="119"/>
      <c r="AB7" s="118"/>
    </row>
    <row r="8" spans="1:28" s="60" customFormat="1" ht="15.75" customHeight="1" x14ac:dyDescent="0.25">
      <c r="A8" s="57">
        <f t="shared" ref="A8:A33" si="0">IFERROR(Q8,"")</f>
        <v>43678</v>
      </c>
      <c r="B8" s="58" t="str">
        <f>editwaktu!H2&amp;" - "&amp;editwaktu!I2</f>
        <v>07:00 - 13:00</v>
      </c>
      <c r="C8" s="58">
        <f>IF(editwaktu!J2=0,"",editwaktu!J2)</f>
        <v>0.2729166666666667</v>
      </c>
      <c r="D8" s="58"/>
      <c r="E8" s="58"/>
      <c r="F8" s="58">
        <f>IF(editwaktu!K2=0,"",editwaktu!K2)</f>
        <v>0.55416666666666659</v>
      </c>
      <c r="G8" s="58"/>
      <c r="H8" s="58"/>
      <c r="I8" s="58"/>
      <c r="J8" s="58"/>
      <c r="K8" s="58" t="str">
        <f>IF(editwaktu!R2=0,"",editwaktu!R2)</f>
        <v>06:00</v>
      </c>
      <c r="L8" s="58" t="str">
        <f>IF(editwaktu!Z2=0,"",editwaktu!Z2)</f>
        <v>06:56</v>
      </c>
      <c r="M8" s="58"/>
      <c r="N8" s="59" t="str">
        <f>IF(editketerangancetak!K8=0,"",editketerangancetak!K8)</f>
        <v/>
      </c>
      <c r="P8" s="61">
        <f>DATE(RIGHT(editwaktu!F2,4),MID(editwaktu!F2,4,2),LEFT(editwaktu!F2,2))</f>
        <v>43678</v>
      </c>
      <c r="Q8" s="62">
        <f>P8</f>
        <v>43678</v>
      </c>
      <c r="R8" s="60">
        <f>VALUE(editwaktu!L2)</f>
        <v>1</v>
      </c>
      <c r="S8" s="63" t="str">
        <f t="shared" ref="S8:S34" si="1">LEFT(K8,2)</f>
        <v>06</v>
      </c>
      <c r="T8" s="64" t="str">
        <f t="shared" ref="T8:T34" si="2">RIGHT(K8,2)</f>
        <v>00</v>
      </c>
      <c r="U8" s="65">
        <f>IFERROR(VALUE(S8),"")</f>
        <v>6</v>
      </c>
      <c r="V8" s="58">
        <f>IFERROR(VALUE(T8),"")</f>
        <v>0</v>
      </c>
      <c r="W8" s="64">
        <f t="shared" ref="W8:W34" si="3">IFERROR(K8*24,"")</f>
        <v>6</v>
      </c>
      <c r="X8" s="63" t="str">
        <f t="shared" ref="X8:X34" si="4">LEFT(L8,2)</f>
        <v>06</v>
      </c>
      <c r="Y8" s="66" t="str">
        <f t="shared" ref="Y8:Y34" si="5">RIGHT(L8,2)</f>
        <v>56</v>
      </c>
      <c r="Z8" s="63">
        <f>IFERROR(VALUE(X8),"")</f>
        <v>6</v>
      </c>
      <c r="AA8" s="58">
        <f>IFERROR(VALUE(Y8),"")</f>
        <v>56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43679</v>
      </c>
      <c r="B9" s="58" t="str">
        <f>editwaktu!H3&amp;" - "&amp;editwaktu!I3</f>
        <v>07:00 - 11:00</v>
      </c>
      <c r="C9" s="58">
        <f>IF(editwaktu!J3=0,"",editwaktu!J3)</f>
        <v>0.2729166666666667</v>
      </c>
      <c r="D9" s="58"/>
      <c r="E9" s="58"/>
      <c r="F9" s="58">
        <f>IF(editwaktu!K3=0,"",editwaktu!K3)</f>
        <v>0.47013888888888888</v>
      </c>
      <c r="G9" s="58"/>
      <c r="H9" s="58"/>
      <c r="I9" s="58"/>
      <c r="J9" s="58"/>
      <c r="K9" s="58" t="str">
        <f>IF(editwaktu!R3=0,"",editwaktu!R3)</f>
        <v>06:00</v>
      </c>
      <c r="L9" s="58" t="str">
        <f>IF(editwaktu!Z3=0,"",editwaktu!Z3)</f>
        <v>07:56</v>
      </c>
      <c r="M9" s="58"/>
      <c r="N9" s="59" t="str">
        <f>IF(editketerangancetak!K9=0,"",editketerangancetak!K9)</f>
        <v/>
      </c>
      <c r="P9" s="61">
        <f>DATE(RIGHT(editwaktu!F3,4),MID(editwaktu!F3,4,2),LEFT(editwaktu!F3,2))</f>
        <v>43679</v>
      </c>
      <c r="Q9" s="62">
        <f t="shared" ref="Q9:Q34" si="6">P9</f>
        <v>43679</v>
      </c>
      <c r="R9" s="60">
        <f>VALUE(editwaktu!L3)</f>
        <v>1</v>
      </c>
      <c r="S9" s="63" t="str">
        <f t="shared" si="1"/>
        <v>06</v>
      </c>
      <c r="T9" s="64" t="str">
        <f t="shared" si="2"/>
        <v>00</v>
      </c>
      <c r="U9" s="65">
        <f t="shared" ref="U9:V34" si="7">IFERROR(VALUE(S9),"")</f>
        <v>6</v>
      </c>
      <c r="V9" s="58">
        <f t="shared" si="7"/>
        <v>0</v>
      </c>
      <c r="W9" s="64">
        <f t="shared" si="3"/>
        <v>6</v>
      </c>
      <c r="X9" s="63" t="str">
        <f t="shared" si="4"/>
        <v>07</v>
      </c>
      <c r="Y9" s="66" t="str">
        <f t="shared" si="5"/>
        <v>56</v>
      </c>
      <c r="Z9" s="63">
        <f t="shared" ref="Z9:AA34" si="8">IFERROR(VALUE(X9),"")</f>
        <v>7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43680</v>
      </c>
      <c r="B10" s="58" t="str">
        <f>editwaktu!H4&amp;" - "&amp;editwaktu!I4</f>
        <v>07:00 - 12:00</v>
      </c>
      <c r="C10" s="58">
        <f>IF(editwaktu!J4=0,"",editwaktu!J4)</f>
        <v>0.2729166666666667</v>
      </c>
      <c r="D10" s="58"/>
      <c r="E10" s="58"/>
      <c r="F10" s="58">
        <f>IF(editwaktu!K4=0,"",editwaktu!K4)</f>
        <v>0.51249999999999996</v>
      </c>
      <c r="G10" s="58"/>
      <c r="H10" s="58"/>
      <c r="I10" s="58"/>
      <c r="J10" s="58"/>
      <c r="K10" s="58" t="str">
        <f>IF(editwaktu!R4=0,"",editwaktu!R4)</f>
        <v>06:00</v>
      </c>
      <c r="L10" s="58" t="str">
        <f>IF(editwaktu!Z4=0,"",editwaktu!Z4)</f>
        <v>07:12</v>
      </c>
      <c r="M10" s="58"/>
      <c r="N10" s="59" t="str">
        <f>IF(editketerangancetak!K10=0,"",editketerangancetak!K10)</f>
        <v/>
      </c>
      <c r="P10" s="61">
        <f>DATE(RIGHT(editwaktu!F4,4),MID(editwaktu!F4,4,2),LEFT(editwaktu!F4,2))</f>
        <v>43680</v>
      </c>
      <c r="Q10" s="62">
        <f t="shared" si="6"/>
        <v>43680</v>
      </c>
      <c r="R10" s="60">
        <f>VALUE(editwaktu!L4)</f>
        <v>1</v>
      </c>
      <c r="S10" s="63" t="str">
        <f t="shared" si="1"/>
        <v>06</v>
      </c>
      <c r="T10" s="64" t="str">
        <f t="shared" si="2"/>
        <v>00</v>
      </c>
      <c r="U10" s="65">
        <f t="shared" si="7"/>
        <v>6</v>
      </c>
      <c r="V10" s="58">
        <f t="shared" si="7"/>
        <v>0</v>
      </c>
      <c r="W10" s="64">
        <f t="shared" si="3"/>
        <v>6</v>
      </c>
      <c r="X10" s="63" t="str">
        <f t="shared" si="4"/>
        <v>07</v>
      </c>
      <c r="Y10" s="66" t="str">
        <f t="shared" si="5"/>
        <v>12</v>
      </c>
      <c r="Z10" s="63">
        <f t="shared" si="8"/>
        <v>7</v>
      </c>
      <c r="AA10" s="58">
        <f t="shared" si="8"/>
        <v>12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43682</v>
      </c>
      <c r="B11" s="58" t="str">
        <f>editwaktu!H5&amp;" - "&amp;editwaktu!I5</f>
        <v>07:00 - 13:00</v>
      </c>
      <c r="C11" s="58">
        <f>IF(editwaktu!J5=0,"",editwaktu!J5)</f>
        <v>0.2729166666666667</v>
      </c>
      <c r="D11" s="58"/>
      <c r="E11" s="58"/>
      <c r="F11" s="58">
        <f>IF(editwaktu!K5=0,"",editwaktu!K5)</f>
        <v>0.55416666666666659</v>
      </c>
      <c r="G11" s="58"/>
      <c r="H11" s="58"/>
      <c r="I11" s="58"/>
      <c r="J11" s="58"/>
      <c r="K11" s="58" t="str">
        <f>IF(editwaktu!R5=0,"",editwaktu!R5)</f>
        <v>06:00</v>
      </c>
      <c r="L11" s="58" t="str">
        <f>IF(editwaktu!Z5=0,"",editwaktu!Z5)</f>
        <v>07:05</v>
      </c>
      <c r="M11" s="58"/>
      <c r="N11" s="59" t="str">
        <f>IF(editketerangancetak!K11=0,"",editketerangancetak!K11)</f>
        <v/>
      </c>
      <c r="P11" s="61">
        <f>DATE(RIGHT(editwaktu!F5,4),MID(editwaktu!F5,4,2),LEFT(editwaktu!F5,2))</f>
        <v>43682</v>
      </c>
      <c r="Q11" s="62">
        <f t="shared" si="6"/>
        <v>43682</v>
      </c>
      <c r="R11" s="60">
        <f>VALUE(editwaktu!L5)</f>
        <v>1</v>
      </c>
      <c r="S11" s="63" t="str">
        <f t="shared" si="1"/>
        <v>06</v>
      </c>
      <c r="T11" s="64" t="str">
        <f t="shared" si="2"/>
        <v>00</v>
      </c>
      <c r="U11" s="65">
        <f t="shared" si="7"/>
        <v>6</v>
      </c>
      <c r="V11" s="58">
        <f t="shared" si="7"/>
        <v>0</v>
      </c>
      <c r="W11" s="64">
        <f t="shared" si="3"/>
        <v>6</v>
      </c>
      <c r="X11" s="63" t="str">
        <f t="shared" si="4"/>
        <v>07</v>
      </c>
      <c r="Y11" s="66" t="str">
        <f t="shared" si="5"/>
        <v>05</v>
      </c>
      <c r="Z11" s="63">
        <f t="shared" si="8"/>
        <v>7</v>
      </c>
      <c r="AA11" s="58">
        <f t="shared" si="8"/>
        <v>5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43683</v>
      </c>
      <c r="B12" s="58" t="str">
        <f>editwaktu!H6&amp;" - "&amp;editwaktu!I6</f>
        <v>07:00 - 13:00</v>
      </c>
      <c r="C12" s="58">
        <f>IF(editwaktu!J6=0,"",editwaktu!J6)</f>
        <v>0.27430555555555558</v>
      </c>
      <c r="D12" s="58"/>
      <c r="E12" s="58"/>
      <c r="F12" s="58">
        <f>IF(editwaktu!K6=0,"",editwaktu!K6)</f>
        <v>0.55486111111111103</v>
      </c>
      <c r="G12" s="58"/>
      <c r="H12" s="58"/>
      <c r="I12" s="58"/>
      <c r="J12" s="58"/>
      <c r="K12" s="58" t="str">
        <f>IF(editwaktu!R6=0,"",editwaktu!R6)</f>
        <v>04:00</v>
      </c>
      <c r="L12" s="58" t="str">
        <f>IF(editwaktu!Z6=0,"",editwaktu!Z6)</f>
        <v>04:32</v>
      </c>
      <c r="M12" s="58"/>
      <c r="N12" s="59" t="str">
        <f>IF(editketerangancetak!K12=0,"",editketerangancetak!K12)</f>
        <v/>
      </c>
      <c r="P12" s="61">
        <f>DATE(RIGHT(editwaktu!F6,4),MID(editwaktu!F6,4,2),LEFT(editwaktu!F6,2))</f>
        <v>43683</v>
      </c>
      <c r="Q12" s="62">
        <f t="shared" si="6"/>
        <v>43683</v>
      </c>
      <c r="R12" s="60">
        <f>VALUE(editwaktu!L6)</f>
        <v>1</v>
      </c>
      <c r="S12" s="63" t="str">
        <f t="shared" si="1"/>
        <v>04</v>
      </c>
      <c r="T12" s="64" t="str">
        <f t="shared" si="2"/>
        <v>00</v>
      </c>
      <c r="U12" s="65">
        <f t="shared" si="7"/>
        <v>4</v>
      </c>
      <c r="V12" s="58">
        <f t="shared" si="7"/>
        <v>0</v>
      </c>
      <c r="W12" s="64">
        <f t="shared" si="3"/>
        <v>4</v>
      </c>
      <c r="X12" s="63" t="str">
        <f t="shared" si="4"/>
        <v>04</v>
      </c>
      <c r="Y12" s="66" t="str">
        <f t="shared" si="5"/>
        <v>32</v>
      </c>
      <c r="Z12" s="63">
        <f t="shared" si="8"/>
        <v>4</v>
      </c>
      <c r="AA12" s="58">
        <f t="shared" si="8"/>
        <v>32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43684</v>
      </c>
      <c r="B13" s="58" t="str">
        <f>editwaktu!H7&amp;" - "&amp;editwaktu!I7</f>
        <v>07:00 - 13:00</v>
      </c>
      <c r="C13" s="58">
        <f>IF(editwaktu!J7=0,"",editwaktu!J7)</f>
        <v>0.2729166666666667</v>
      </c>
      <c r="D13" s="58"/>
      <c r="E13" s="58"/>
      <c r="F13" s="58">
        <f>IF(editwaktu!K7=0,"",editwaktu!K7)</f>
        <v>0.55416666666666659</v>
      </c>
      <c r="G13" s="58"/>
      <c r="H13" s="58"/>
      <c r="I13" s="58"/>
      <c r="J13" s="58"/>
      <c r="K13" s="58" t="str">
        <f>IF(editwaktu!R7=0,"",editwaktu!R7)</f>
        <v>05:00</v>
      </c>
      <c r="L13" s="58" t="str">
        <f>IF(editwaktu!Z7=0,"",editwaktu!Z7)</f>
        <v>05:40</v>
      </c>
      <c r="M13" s="58"/>
      <c r="N13" s="59" t="str">
        <f>IF(editketerangancetak!K13=0,"",editketerangancetak!K13)</f>
        <v/>
      </c>
      <c r="P13" s="61">
        <f>DATE(RIGHT(editwaktu!F7,4),MID(editwaktu!F7,4,2),LEFT(editwaktu!F7,2))</f>
        <v>43684</v>
      </c>
      <c r="Q13" s="62">
        <f t="shared" si="6"/>
        <v>43684</v>
      </c>
      <c r="R13" s="60">
        <f>VALUE(editwaktu!L7)</f>
        <v>1</v>
      </c>
      <c r="S13" s="63" t="str">
        <f t="shared" si="1"/>
        <v>05</v>
      </c>
      <c r="T13" s="64" t="str">
        <f t="shared" si="2"/>
        <v>00</v>
      </c>
      <c r="U13" s="65">
        <f t="shared" si="7"/>
        <v>5</v>
      </c>
      <c r="V13" s="58">
        <f t="shared" si="7"/>
        <v>0</v>
      </c>
      <c r="W13" s="64">
        <f t="shared" si="3"/>
        <v>5</v>
      </c>
      <c r="X13" s="63" t="str">
        <f t="shared" si="4"/>
        <v>05</v>
      </c>
      <c r="Y13" s="66" t="str">
        <f t="shared" si="5"/>
        <v>40</v>
      </c>
      <c r="Z13" s="63">
        <f t="shared" si="8"/>
        <v>5</v>
      </c>
      <c r="AA13" s="58">
        <f t="shared" si="8"/>
        <v>40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43685</v>
      </c>
      <c r="B14" s="58" t="str">
        <f>editwaktu!H8&amp;" - "&amp;editwaktu!I8</f>
        <v>07:00 - 13:00</v>
      </c>
      <c r="C14" s="58">
        <f>IF(editwaktu!J8=0,"",editwaktu!J8)</f>
        <v>0.27361111111111114</v>
      </c>
      <c r="D14" s="58"/>
      <c r="E14" s="58"/>
      <c r="F14" s="58">
        <f>IF(editwaktu!K8=0,"",editwaktu!K8)</f>
        <v>0.55555555555555547</v>
      </c>
      <c r="G14" s="58"/>
      <c r="H14" s="58"/>
      <c r="I14" s="58"/>
      <c r="J14" s="58"/>
      <c r="K14" s="58" t="str">
        <f>IF(editwaktu!R8=0,"",editwaktu!R8)</f>
        <v>06:00</v>
      </c>
      <c r="L14" s="58" t="str">
        <f>IF(editwaktu!Z8=0,"",editwaktu!Z8)</f>
        <v>07:06</v>
      </c>
      <c r="M14" s="58"/>
      <c r="N14" s="59" t="str">
        <f>IF(editketerangancetak!K14=0,"",editketerangancetak!K14)</f>
        <v/>
      </c>
      <c r="P14" s="61">
        <f>DATE(RIGHT(editwaktu!F8,4),MID(editwaktu!F8,4,2),LEFT(editwaktu!F8,2))</f>
        <v>43685</v>
      </c>
      <c r="Q14" s="62">
        <f t="shared" si="6"/>
        <v>43685</v>
      </c>
      <c r="R14" s="60">
        <f>VALUE(editwaktu!L8)</f>
        <v>1</v>
      </c>
      <c r="S14" s="63" t="str">
        <f t="shared" si="1"/>
        <v>06</v>
      </c>
      <c r="T14" s="64" t="str">
        <f t="shared" si="2"/>
        <v>00</v>
      </c>
      <c r="U14" s="65">
        <f t="shared" si="7"/>
        <v>6</v>
      </c>
      <c r="V14" s="58">
        <f t="shared" si="7"/>
        <v>0</v>
      </c>
      <c r="W14" s="64">
        <f t="shared" si="3"/>
        <v>6</v>
      </c>
      <c r="X14" s="63" t="str">
        <f t="shared" si="4"/>
        <v>07</v>
      </c>
      <c r="Y14" s="66" t="str">
        <f t="shared" si="5"/>
        <v>06</v>
      </c>
      <c r="Z14" s="63">
        <f t="shared" si="8"/>
        <v>7</v>
      </c>
      <c r="AA14" s="58">
        <f t="shared" si="8"/>
        <v>6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43686</v>
      </c>
      <c r="B15" s="58" t="str">
        <f>editwaktu!H9&amp;" - "&amp;editwaktu!I9</f>
        <v>07:00 - 11:00</v>
      </c>
      <c r="C15" s="58">
        <f>IF(editwaktu!J9=0,"",editwaktu!J9)</f>
        <v>0.2729166666666667</v>
      </c>
      <c r="D15" s="58"/>
      <c r="E15" s="58"/>
      <c r="F15" s="58">
        <f>IF(editwaktu!K9=0,"",editwaktu!K9)</f>
        <v>0.47291666666666665</v>
      </c>
      <c r="G15" s="58"/>
      <c r="H15" s="58"/>
      <c r="I15" s="58"/>
      <c r="J15" s="58"/>
      <c r="K15" s="58" t="str">
        <f>IF(editwaktu!R9=0,"",editwaktu!R9)</f>
        <v>06:00</v>
      </c>
      <c r="L15" s="58" t="str">
        <f>IF(editwaktu!Z9=0,"",editwaktu!Z9)</f>
        <v>07:14</v>
      </c>
      <c r="M15" s="58"/>
      <c r="N15" s="59" t="str">
        <f>IF(editketerangancetak!K15=0,"",editketerangancetak!K15)</f>
        <v/>
      </c>
      <c r="P15" s="61">
        <f>DATE(RIGHT(editwaktu!F9,4),MID(editwaktu!F9,4,2),LEFT(editwaktu!F9,2))</f>
        <v>43686</v>
      </c>
      <c r="Q15" s="62">
        <f t="shared" si="6"/>
        <v>43686</v>
      </c>
      <c r="R15" s="60">
        <f>VALUE(editwaktu!L9)</f>
        <v>1</v>
      </c>
      <c r="S15" s="63" t="str">
        <f t="shared" si="1"/>
        <v>06</v>
      </c>
      <c r="T15" s="64" t="str">
        <f t="shared" si="2"/>
        <v>00</v>
      </c>
      <c r="U15" s="65">
        <f t="shared" si="7"/>
        <v>6</v>
      </c>
      <c r="V15" s="58">
        <f t="shared" si="7"/>
        <v>0</v>
      </c>
      <c r="W15" s="64">
        <f t="shared" si="3"/>
        <v>6</v>
      </c>
      <c r="X15" s="63" t="str">
        <f t="shared" si="4"/>
        <v>07</v>
      </c>
      <c r="Y15" s="66" t="str">
        <f t="shared" si="5"/>
        <v>14</v>
      </c>
      <c r="Z15" s="63">
        <f t="shared" si="8"/>
        <v>7</v>
      </c>
      <c r="AA15" s="58">
        <f t="shared" si="8"/>
        <v>14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43687</v>
      </c>
      <c r="B16" s="58" t="str">
        <f>editwaktu!H10&amp;" - "&amp;editwaktu!I10</f>
        <v>07:00 - 12:00</v>
      </c>
      <c r="C16" s="58">
        <f>IF(editwaktu!J10=0,"",editwaktu!J10)</f>
        <v>0.2729166666666667</v>
      </c>
      <c r="D16" s="58"/>
      <c r="E16" s="58"/>
      <c r="F16" s="58">
        <f>IF(editwaktu!K10=0,"",editwaktu!K10)</f>
        <v>0.5131944444444444</v>
      </c>
      <c r="G16" s="58"/>
      <c r="H16" s="58"/>
      <c r="I16" s="58"/>
      <c r="J16" s="58"/>
      <c r="K16" s="58" t="str">
        <f>IF(editwaktu!R10=0,"",editwaktu!R10)</f>
        <v>06:00</v>
      </c>
      <c r="L16" s="58" t="str">
        <f>IF(editwaktu!Z10=0,"",editwaktu!Z10)</f>
        <v>07:38</v>
      </c>
      <c r="M16" s="58"/>
      <c r="N16" s="59" t="str">
        <f>IF(editketerangancetak!K16=0,"",editketerangancetak!K16)</f>
        <v/>
      </c>
      <c r="P16" s="61">
        <f>DATE(RIGHT(editwaktu!F10,4),MID(editwaktu!F10,4,2),LEFT(editwaktu!F10,2))</f>
        <v>43687</v>
      </c>
      <c r="Q16" s="62">
        <f t="shared" si="6"/>
        <v>43687</v>
      </c>
      <c r="R16" s="60">
        <f>VALUE(editwaktu!L10)</f>
        <v>1</v>
      </c>
      <c r="S16" s="63" t="str">
        <f t="shared" si="1"/>
        <v>06</v>
      </c>
      <c r="T16" s="64" t="str">
        <f t="shared" si="2"/>
        <v>00</v>
      </c>
      <c r="U16" s="65">
        <f t="shared" si="7"/>
        <v>6</v>
      </c>
      <c r="V16" s="58">
        <f t="shared" si="7"/>
        <v>0</v>
      </c>
      <c r="W16" s="64">
        <f t="shared" si="3"/>
        <v>6</v>
      </c>
      <c r="X16" s="63" t="str">
        <f t="shared" si="4"/>
        <v>07</v>
      </c>
      <c r="Y16" s="66" t="str">
        <f t="shared" si="5"/>
        <v>38</v>
      </c>
      <c r="Z16" s="63">
        <f t="shared" si="8"/>
        <v>7</v>
      </c>
      <c r="AA16" s="58">
        <f t="shared" si="8"/>
        <v>38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43689</v>
      </c>
      <c r="B17" s="58" t="str">
        <f>editwaktu!H11&amp;" - "&amp;editwaktu!I11</f>
        <v>07:00 - 13:00</v>
      </c>
      <c r="C17" s="58">
        <f>IF(editwaktu!J11=0,"",editwaktu!J11)</f>
        <v>0.2729166666666667</v>
      </c>
      <c r="D17" s="58"/>
      <c r="E17" s="58"/>
      <c r="F17" s="58">
        <f>IF(editwaktu!K11=0,"",editwaktu!K11)</f>
        <v>0.55416666666666659</v>
      </c>
      <c r="G17" s="58"/>
      <c r="H17" s="58"/>
      <c r="I17" s="58"/>
      <c r="J17" s="58"/>
      <c r="K17" s="58" t="str">
        <f>IF(editwaktu!R11=0,"",editwaktu!R11)</f>
        <v>06:00</v>
      </c>
      <c r="L17" s="58" t="str">
        <f>IF(editwaktu!Z11=0,"",editwaktu!Z11)</f>
        <v>06:39</v>
      </c>
      <c r="M17" s="58"/>
      <c r="N17" s="59" t="str">
        <f>IF(editketerangancetak!K17=0,"",editketerangancetak!K17)</f>
        <v/>
      </c>
      <c r="P17" s="61">
        <f>DATE(RIGHT(editwaktu!F11,4),MID(editwaktu!F11,4,2),LEFT(editwaktu!F11,2))</f>
        <v>43689</v>
      </c>
      <c r="Q17" s="62">
        <f t="shared" si="6"/>
        <v>43689</v>
      </c>
      <c r="R17" s="60">
        <f>VALUE(editwaktu!L11)</f>
        <v>1</v>
      </c>
      <c r="S17" s="63" t="str">
        <f t="shared" si="1"/>
        <v>06</v>
      </c>
      <c r="T17" s="64" t="str">
        <f t="shared" si="2"/>
        <v>00</v>
      </c>
      <c r="U17" s="65">
        <f t="shared" si="7"/>
        <v>6</v>
      </c>
      <c r="V17" s="58">
        <f t="shared" si="7"/>
        <v>0</v>
      </c>
      <c r="W17" s="64">
        <f t="shared" si="3"/>
        <v>6</v>
      </c>
      <c r="X17" s="63" t="str">
        <f t="shared" si="4"/>
        <v>06</v>
      </c>
      <c r="Y17" s="66" t="str">
        <f t="shared" si="5"/>
        <v>39</v>
      </c>
      <c r="Z17" s="63">
        <f t="shared" si="8"/>
        <v>6</v>
      </c>
      <c r="AA17" s="58">
        <f t="shared" si="8"/>
        <v>39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43690</v>
      </c>
      <c r="B18" s="58" t="str">
        <f>editwaktu!H12&amp;" - "&amp;editwaktu!I12</f>
        <v>07:00 - 13:00</v>
      </c>
      <c r="C18" s="58">
        <f>IF(editwaktu!J12=0,"",editwaktu!J12)</f>
        <v>0.2729166666666667</v>
      </c>
      <c r="D18" s="58"/>
      <c r="E18" s="58"/>
      <c r="F18" s="58">
        <f>IF(editwaktu!K12=0,"",editwaktu!K12)</f>
        <v>0.55347222222222214</v>
      </c>
      <c r="G18" s="58"/>
      <c r="H18" s="58"/>
      <c r="I18" s="58"/>
      <c r="J18" s="58"/>
      <c r="K18" s="58" t="str">
        <f>IF(editwaktu!R12=0,"",editwaktu!R12)</f>
        <v>04:00</v>
      </c>
      <c r="L18" s="58" t="str">
        <f>IF(editwaktu!Z12=0,"",editwaktu!Z12)</f>
        <v>04:20</v>
      </c>
      <c r="M18" s="58"/>
      <c r="N18" s="59" t="str">
        <f>IF(editketerangancetak!K18=0,"",editketerangancetak!K18)</f>
        <v/>
      </c>
      <c r="P18" s="61">
        <f>DATE(RIGHT(editwaktu!F12,4),MID(editwaktu!F12,4,2),LEFT(editwaktu!F12,2))</f>
        <v>43690</v>
      </c>
      <c r="Q18" s="62">
        <f t="shared" si="6"/>
        <v>43690</v>
      </c>
      <c r="R18" s="60">
        <f>VALUE(editwaktu!L12)</f>
        <v>1</v>
      </c>
      <c r="S18" s="63" t="str">
        <f t="shared" si="1"/>
        <v>04</v>
      </c>
      <c r="T18" s="64" t="str">
        <f t="shared" si="2"/>
        <v>00</v>
      </c>
      <c r="U18" s="65">
        <f t="shared" si="7"/>
        <v>4</v>
      </c>
      <c r="V18" s="58">
        <f t="shared" si="7"/>
        <v>0</v>
      </c>
      <c r="W18" s="64">
        <f t="shared" si="3"/>
        <v>4</v>
      </c>
      <c r="X18" s="63" t="str">
        <f t="shared" si="4"/>
        <v>04</v>
      </c>
      <c r="Y18" s="66" t="str">
        <f t="shared" si="5"/>
        <v>20</v>
      </c>
      <c r="Z18" s="63">
        <f t="shared" si="8"/>
        <v>4</v>
      </c>
      <c r="AA18" s="58">
        <f t="shared" si="8"/>
        <v>20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43691</v>
      </c>
      <c r="B19" s="58" t="str">
        <f>editwaktu!H13&amp;" - "&amp;editwaktu!I13</f>
        <v>07:00 - 13:00</v>
      </c>
      <c r="C19" s="58">
        <f>IF(editwaktu!J13=0,"",editwaktu!J13)</f>
        <v>0.2729166666666667</v>
      </c>
      <c r="D19" s="58"/>
      <c r="E19" s="58"/>
      <c r="F19" s="58">
        <f>IF(editwaktu!K13=0,"",editwaktu!K13)</f>
        <v>0.55416666666666659</v>
      </c>
      <c r="G19" s="58"/>
      <c r="H19" s="58"/>
      <c r="I19" s="58"/>
      <c r="J19" s="58"/>
      <c r="K19" s="58" t="str">
        <f>IF(editwaktu!R13=0,"",editwaktu!R13)</f>
        <v>05:00</v>
      </c>
      <c r="L19" s="58" t="str">
        <f>IF(editwaktu!Z13=0,"",editwaktu!Z13)</f>
        <v>06:17</v>
      </c>
      <c r="M19" s="58"/>
      <c r="N19" s="59" t="str">
        <f>IF(editketerangancetak!K19=0,"",editketerangancetak!K19)</f>
        <v/>
      </c>
      <c r="P19" s="61">
        <f>DATE(RIGHT(editwaktu!F13,4),MID(editwaktu!F13,4,2),LEFT(editwaktu!F13,2))</f>
        <v>43691</v>
      </c>
      <c r="Q19" s="62">
        <f t="shared" si="6"/>
        <v>43691</v>
      </c>
      <c r="R19" s="60">
        <f>VALUE(editwaktu!L13)</f>
        <v>1</v>
      </c>
      <c r="S19" s="63" t="str">
        <f t="shared" si="1"/>
        <v>05</v>
      </c>
      <c r="T19" s="64" t="str">
        <f t="shared" si="2"/>
        <v>00</v>
      </c>
      <c r="U19" s="65">
        <f t="shared" si="7"/>
        <v>5</v>
      </c>
      <c r="V19" s="58">
        <f t="shared" si="7"/>
        <v>0</v>
      </c>
      <c r="W19" s="64">
        <f t="shared" si="3"/>
        <v>5</v>
      </c>
      <c r="X19" s="63" t="str">
        <f t="shared" si="4"/>
        <v>06</v>
      </c>
      <c r="Y19" s="66" t="str">
        <f t="shared" si="5"/>
        <v>17</v>
      </c>
      <c r="Z19" s="63">
        <f t="shared" si="8"/>
        <v>6</v>
      </c>
      <c r="AA19" s="58">
        <f t="shared" si="8"/>
        <v>17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43692</v>
      </c>
      <c r="B20" s="58" t="str">
        <f>editwaktu!H14&amp;" - "&amp;editwaktu!I14</f>
        <v>07:00 - 13:00</v>
      </c>
      <c r="C20" s="58">
        <f>IF(editwaktu!J14=0,"",editwaktu!J14)</f>
        <v>0.2729166666666667</v>
      </c>
      <c r="D20" s="58"/>
      <c r="E20" s="58"/>
      <c r="F20" s="58">
        <f>IF(editwaktu!K14=0,"",editwaktu!K14)</f>
        <v>0.55486111111111103</v>
      </c>
      <c r="G20" s="58"/>
      <c r="H20" s="58"/>
      <c r="I20" s="58"/>
      <c r="J20" s="58"/>
      <c r="K20" s="58" t="str">
        <f>IF(editwaktu!R14=0,"",editwaktu!R14)</f>
        <v>06:00</v>
      </c>
      <c r="L20" s="58" t="str">
        <f>IF(editwaktu!Z14=0,"",editwaktu!Z14)</f>
        <v>06:45</v>
      </c>
      <c r="M20" s="58"/>
      <c r="N20" s="59" t="str">
        <f>IF(editketerangancetak!K20=0,"",editketerangancetak!K20)</f>
        <v/>
      </c>
      <c r="P20" s="61">
        <f>DATE(RIGHT(editwaktu!F14,4),MID(editwaktu!F14,4,2),LEFT(editwaktu!F14,2))</f>
        <v>43692</v>
      </c>
      <c r="Q20" s="62">
        <f t="shared" si="6"/>
        <v>43692</v>
      </c>
      <c r="R20" s="60">
        <f>VALUE(editwaktu!L14)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45</v>
      </c>
      <c r="Z20" s="63">
        <f t="shared" si="8"/>
        <v>6</v>
      </c>
      <c r="AA20" s="58">
        <f t="shared" si="8"/>
        <v>45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43693</v>
      </c>
      <c r="B21" s="58" t="str">
        <f>editwaktu!H15&amp;" - "&amp;editwaktu!I15</f>
        <v>07:00 - 11:00</v>
      </c>
      <c r="C21" s="58">
        <f>IF(editwaktu!J15=0,"",editwaktu!J15)</f>
        <v>0.27430555555555558</v>
      </c>
      <c r="D21" s="58"/>
      <c r="E21" s="58"/>
      <c r="F21" s="58">
        <f>IF(editwaktu!K15=0,"",editwaktu!K15)</f>
        <v>0.47222222222222221</v>
      </c>
      <c r="G21" s="58"/>
      <c r="H21" s="58"/>
      <c r="I21" s="58"/>
      <c r="J21" s="58"/>
      <c r="K21" s="58" t="str">
        <f>IF(editwaktu!R15=0,"",editwaktu!R15)</f>
        <v>06:00</v>
      </c>
      <c r="L21" s="58" t="str">
        <f>IF(editwaktu!Z15=0,"",editwaktu!Z15)</f>
        <v>07:00</v>
      </c>
      <c r="M21" s="58"/>
      <c r="N21" s="59" t="str">
        <f>IF(editketerangancetak!K21=0,"",editketerangancetak!K21)</f>
        <v/>
      </c>
      <c r="P21" s="61">
        <f>DATE(RIGHT(editwaktu!F15,4),MID(editwaktu!F15,4,2),LEFT(editwaktu!F15,2))</f>
        <v>43693</v>
      </c>
      <c r="Q21" s="62">
        <f t="shared" si="6"/>
        <v>43693</v>
      </c>
      <c r="R21" s="60">
        <f>VALUE(editwaktu!L15)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07</v>
      </c>
      <c r="Y21" s="66" t="str">
        <f t="shared" si="5"/>
        <v>00</v>
      </c>
      <c r="Z21" s="63">
        <f t="shared" si="8"/>
        <v>7</v>
      </c>
      <c r="AA21" s="58">
        <f t="shared" si="8"/>
        <v>0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43694</v>
      </c>
      <c r="B22" s="58" t="str">
        <f>editwaktu!H16&amp;" - "&amp;editwaktu!I16</f>
        <v>07:00 - 12:00</v>
      </c>
      <c r="C22" s="58">
        <f>IF(editwaktu!J16=0,"",editwaktu!J16)</f>
        <v>0.2729166666666667</v>
      </c>
      <c r="D22" s="58"/>
      <c r="E22" s="58"/>
      <c r="F22" s="58">
        <f>IF(editwaktu!K16=0,"",editwaktu!K16)</f>
        <v>0.5131944444444444</v>
      </c>
      <c r="G22" s="58"/>
      <c r="H22" s="58"/>
      <c r="I22" s="58"/>
      <c r="J22" s="58"/>
      <c r="K22" s="58" t="str">
        <f>IF(editwaktu!R16=0,"",editwaktu!R16)</f>
        <v>06:00</v>
      </c>
      <c r="L22" s="58" t="str">
        <f>IF(editwaktu!Z16=0,"",editwaktu!Z16)</f>
        <v>07:12</v>
      </c>
      <c r="M22" s="58"/>
      <c r="N22" s="59" t="str">
        <f>IF(editketerangancetak!K22=0,"",editketerangancetak!K22)</f>
        <v/>
      </c>
      <c r="P22" s="61">
        <f>DATE(RIGHT(editwaktu!F16,4),MID(editwaktu!F16,4,2),LEFT(editwaktu!F16,2))</f>
        <v>43694</v>
      </c>
      <c r="Q22" s="62">
        <f t="shared" si="6"/>
        <v>43694</v>
      </c>
      <c r="R22" s="60">
        <f>VALUE(editwaktu!L16)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07</v>
      </c>
      <c r="Y22" s="66" t="str">
        <f t="shared" si="5"/>
        <v>12</v>
      </c>
      <c r="Z22" s="63">
        <f t="shared" si="8"/>
        <v>7</v>
      </c>
      <c r="AA22" s="58">
        <f t="shared" si="8"/>
        <v>12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43696</v>
      </c>
      <c r="B23" s="58" t="str">
        <f>editwaktu!H17&amp;" - "&amp;editwaktu!I17</f>
        <v>07:00 - 13:00</v>
      </c>
      <c r="C23" s="58">
        <f>IF(editwaktu!J17=0,"",editwaktu!J17)</f>
        <v>0.27361111111111114</v>
      </c>
      <c r="D23" s="58"/>
      <c r="E23" s="58"/>
      <c r="F23" s="58">
        <f>IF(editwaktu!K17=0,"",editwaktu!K17)</f>
        <v>0.55416666666666659</v>
      </c>
      <c r="G23" s="58"/>
      <c r="H23" s="58"/>
      <c r="I23" s="58"/>
      <c r="J23" s="58"/>
      <c r="K23" s="58" t="str">
        <f>IF(editwaktu!R17=0,"",editwaktu!R17)</f>
        <v>05:00</v>
      </c>
      <c r="L23" s="58" t="str">
        <f>IF(editwaktu!Z17=0,"",editwaktu!Z17)</f>
        <v>05:14</v>
      </c>
      <c r="M23" s="58"/>
      <c r="N23" s="59" t="str">
        <f>IF(editketerangancetak!K23=0,"",editketerangancetak!K23)</f>
        <v/>
      </c>
      <c r="P23" s="61">
        <f>DATE(RIGHT(editwaktu!F17,4),MID(editwaktu!F17,4,2),LEFT(editwaktu!F17,2))</f>
        <v>43696</v>
      </c>
      <c r="Q23" s="62">
        <f t="shared" si="6"/>
        <v>43696</v>
      </c>
      <c r="R23" s="60">
        <f>VALUE(editwaktu!L17)</f>
        <v>1</v>
      </c>
      <c r="S23" s="63" t="str">
        <f t="shared" si="1"/>
        <v>05</v>
      </c>
      <c r="T23" s="64" t="str">
        <f t="shared" si="2"/>
        <v>00</v>
      </c>
      <c r="U23" s="65">
        <f t="shared" si="7"/>
        <v>5</v>
      </c>
      <c r="V23" s="58">
        <f t="shared" si="7"/>
        <v>0</v>
      </c>
      <c r="W23" s="64">
        <f t="shared" si="3"/>
        <v>5</v>
      </c>
      <c r="X23" s="63" t="str">
        <f t="shared" si="4"/>
        <v>05</v>
      </c>
      <c r="Y23" s="66" t="str">
        <f t="shared" si="5"/>
        <v>14</v>
      </c>
      <c r="Z23" s="63">
        <f t="shared" si="8"/>
        <v>5</v>
      </c>
      <c r="AA23" s="58">
        <f t="shared" si="8"/>
        <v>14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43697</v>
      </c>
      <c r="B24" s="58" t="str">
        <f>editwaktu!H18&amp;" - "&amp;editwaktu!I18</f>
        <v>07:00 - 13:00</v>
      </c>
      <c r="C24" s="58">
        <f>IF(editwaktu!J18=0,"",editwaktu!J18)</f>
        <v>0.2729166666666667</v>
      </c>
      <c r="D24" s="58"/>
      <c r="E24" s="58"/>
      <c r="F24" s="58">
        <f>IF(editwaktu!K18=0,"",editwaktu!K18)</f>
        <v>0.55486111111111103</v>
      </c>
      <c r="G24" s="58"/>
      <c r="H24" s="58"/>
      <c r="I24" s="58"/>
      <c r="J24" s="58"/>
      <c r="K24" s="58" t="str">
        <f>IF(editwaktu!R18=0,"",editwaktu!R18)</f>
        <v>04:00</v>
      </c>
      <c r="L24" s="58" t="str">
        <f>IF(editwaktu!Z18=0,"",editwaktu!Z18)</f>
        <v>04:13</v>
      </c>
      <c r="M24" s="58"/>
      <c r="N24" s="59" t="str">
        <f>IF(editketerangancetak!K24=0,"",editketerangancetak!K24)</f>
        <v/>
      </c>
      <c r="P24" s="61">
        <f>DATE(RIGHT(editwaktu!F18,4),MID(editwaktu!F18,4,2),LEFT(editwaktu!F18,2))</f>
        <v>43697</v>
      </c>
      <c r="Q24" s="62">
        <f t="shared" si="6"/>
        <v>43697</v>
      </c>
      <c r="R24" s="60">
        <f>VALUE(editwaktu!L18)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13</v>
      </c>
      <c r="Z24" s="63">
        <f t="shared" si="8"/>
        <v>4</v>
      </c>
      <c r="AA24" s="58">
        <f t="shared" si="8"/>
        <v>13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43698</v>
      </c>
      <c r="B25" s="58" t="str">
        <f>editwaktu!H19&amp;" - "&amp;editwaktu!I19</f>
        <v>07:00 - 13:00</v>
      </c>
      <c r="C25" s="58">
        <f>IF(editwaktu!J19=0,"",editwaktu!J19)</f>
        <v>0.2729166666666667</v>
      </c>
      <c r="D25" s="58"/>
      <c r="E25" s="58"/>
      <c r="F25" s="58">
        <f>IF(editwaktu!K19=0,"",editwaktu!K19)</f>
        <v>0.55416666666666659</v>
      </c>
      <c r="G25" s="58"/>
      <c r="H25" s="58"/>
      <c r="I25" s="58"/>
      <c r="J25" s="58"/>
      <c r="K25" s="58" t="str">
        <f>IF(editwaktu!R19=0,"",editwaktu!R19)</f>
        <v>05:00</v>
      </c>
      <c r="L25" s="58" t="str">
        <f>IF(editwaktu!Z19=0,"",editwaktu!Z19)</f>
        <v>06:01</v>
      </c>
      <c r="M25" s="58"/>
      <c r="N25" s="59" t="str">
        <f>IF(editketerangancetak!K25=0,"",editketerangancetak!K25)</f>
        <v/>
      </c>
      <c r="P25" s="61">
        <f>DATE(RIGHT(editwaktu!F19,4),MID(editwaktu!F19,4,2),LEFT(editwaktu!F19,2))</f>
        <v>43698</v>
      </c>
      <c r="Q25" s="62">
        <f t="shared" si="6"/>
        <v>43698</v>
      </c>
      <c r="R25" s="60">
        <f>VALUE(editwaktu!L19)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06</v>
      </c>
      <c r="Y25" s="66" t="str">
        <f t="shared" si="5"/>
        <v>01</v>
      </c>
      <c r="Z25" s="63">
        <f t="shared" si="8"/>
        <v>6</v>
      </c>
      <c r="AA25" s="58">
        <f t="shared" si="8"/>
        <v>1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43699</v>
      </c>
      <c r="B26" s="58" t="str">
        <f>editwaktu!H20&amp;" - "&amp;editwaktu!I20</f>
        <v>07:00 - 13:00</v>
      </c>
      <c r="C26" s="58">
        <f>IF(editwaktu!J20=0,"",editwaktu!J20)</f>
        <v>0.2729166666666667</v>
      </c>
      <c r="D26" s="58"/>
      <c r="E26" s="58"/>
      <c r="F26" s="58">
        <f>IF(editwaktu!K20=0,"",editwaktu!K20)</f>
        <v>0.55347222222222214</v>
      </c>
      <c r="G26" s="58"/>
      <c r="H26" s="58"/>
      <c r="I26" s="58"/>
      <c r="J26" s="58"/>
      <c r="K26" s="58" t="str">
        <f>IF(editwaktu!R20=0,"",editwaktu!R20)</f>
        <v>06:00</v>
      </c>
      <c r="L26" s="58" t="str">
        <f>IF(editwaktu!Z20=0,"",editwaktu!Z20)</f>
        <v>06:33</v>
      </c>
      <c r="M26" s="58"/>
      <c r="N26" s="59" t="str">
        <f>IF(editketerangancetak!K26=0,"",editketerangancetak!K26)</f>
        <v/>
      </c>
      <c r="P26" s="61">
        <f>DATE(RIGHT(editwaktu!F20,4),MID(editwaktu!F20,4,2),LEFT(editwaktu!F20,2))</f>
        <v>43699</v>
      </c>
      <c r="Q26" s="62">
        <f t="shared" si="6"/>
        <v>43699</v>
      </c>
      <c r="R26" s="60">
        <f>VALUE(editwaktu!L20)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33</v>
      </c>
      <c r="Z26" s="63">
        <f t="shared" si="8"/>
        <v>6</v>
      </c>
      <c r="AA26" s="58">
        <f t="shared" si="8"/>
        <v>33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43700</v>
      </c>
      <c r="B27" s="58" t="str">
        <f>editwaktu!H21&amp;" - "&amp;editwaktu!I21</f>
        <v>07:00 - 11:00</v>
      </c>
      <c r="C27" s="58">
        <f>IF(editwaktu!J21=0,"",editwaktu!J21)</f>
        <v>0.2729166666666667</v>
      </c>
      <c r="D27" s="58"/>
      <c r="E27" s="58"/>
      <c r="F27" s="58">
        <f>IF(editwaktu!K21=0,"",editwaktu!K21)</f>
        <v>0.47083333333333333</v>
      </c>
      <c r="G27" s="58"/>
      <c r="H27" s="58"/>
      <c r="I27" s="58"/>
      <c r="J27" s="58"/>
      <c r="K27" s="58" t="str">
        <f>IF(editwaktu!R21=0,"",editwaktu!R21)</f>
        <v>06:00</v>
      </c>
      <c r="L27" s="58" t="str">
        <f>IF(editwaktu!Z21=0,"",editwaktu!Z21)</f>
        <v>09:22</v>
      </c>
      <c r="M27" s="58"/>
      <c r="N27" s="59" t="str">
        <f>IF(editketerangancetak!K27=0,"",editketerangancetak!K27)</f>
        <v/>
      </c>
      <c r="P27" s="61">
        <f>DATE(RIGHT(editwaktu!F21,4),MID(editwaktu!F21,4,2),LEFT(editwaktu!F21,2))</f>
        <v>43700</v>
      </c>
      <c r="Q27" s="62">
        <f t="shared" si="6"/>
        <v>43700</v>
      </c>
      <c r="R27" s="60">
        <f>VALUE(editwaktu!L21)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09</v>
      </c>
      <c r="Y27" s="66" t="str">
        <f t="shared" si="5"/>
        <v>22</v>
      </c>
      <c r="Z27" s="63">
        <f t="shared" si="8"/>
        <v>9</v>
      </c>
      <c r="AA27" s="58">
        <f t="shared" si="8"/>
        <v>22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43701</v>
      </c>
      <c r="B28" s="58" t="str">
        <f>editwaktu!H22&amp;" - "&amp;editwaktu!I22</f>
        <v>07:00 - 12:00</v>
      </c>
      <c r="C28" s="58">
        <f>IF(editwaktu!J22=0,"",editwaktu!J22)</f>
        <v>0.2729166666666667</v>
      </c>
      <c r="D28" s="58"/>
      <c r="E28" s="58"/>
      <c r="F28" s="58">
        <f>IF(editwaktu!K22=0,"",editwaktu!K22)</f>
        <v>0.51180555555555551</v>
      </c>
      <c r="G28" s="58"/>
      <c r="H28" s="58"/>
      <c r="I28" s="58"/>
      <c r="J28" s="58"/>
      <c r="K28" s="58" t="str">
        <f>IF(editwaktu!R22=0,"",editwaktu!R22)</f>
        <v>06:00</v>
      </c>
      <c r="L28" s="58" t="str">
        <f>IF(editwaktu!Z22=0,"",editwaktu!Z22)</f>
        <v>07:19</v>
      </c>
      <c r="M28" s="58"/>
      <c r="N28" s="59" t="str">
        <f>IF(editketerangancetak!K28=0,"",editketerangancetak!K28)</f>
        <v/>
      </c>
      <c r="P28" s="61">
        <f>DATE(RIGHT(editwaktu!F22,4),MID(editwaktu!F22,4,2),LEFT(editwaktu!F22,2))</f>
        <v>43701</v>
      </c>
      <c r="Q28" s="62">
        <f t="shared" si="6"/>
        <v>43701</v>
      </c>
      <c r="R28" s="60">
        <f>VALUE(editwaktu!L22)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07</v>
      </c>
      <c r="Y28" s="66" t="str">
        <f t="shared" si="5"/>
        <v>19</v>
      </c>
      <c r="Z28" s="63">
        <f t="shared" si="8"/>
        <v>7</v>
      </c>
      <c r="AA28" s="58">
        <f t="shared" si="8"/>
        <v>19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43703</v>
      </c>
      <c r="B29" s="58" t="str">
        <f>editwaktu!H23&amp;" - "&amp;editwaktu!I23</f>
        <v>07:00 - 13:00</v>
      </c>
      <c r="C29" s="58">
        <f>IF(editwaktu!J23=0,"",editwaktu!J23)</f>
        <v>0.2729166666666667</v>
      </c>
      <c r="D29" s="58"/>
      <c r="E29" s="58"/>
      <c r="F29" s="58">
        <f>IF(editwaktu!K23=0,"",editwaktu!K23)</f>
        <v>0.55347222222222214</v>
      </c>
      <c r="G29" s="58"/>
      <c r="H29" s="58"/>
      <c r="I29" s="58"/>
      <c r="J29" s="58"/>
      <c r="K29" s="58" t="str">
        <f>IF(editwaktu!R23=0,"",editwaktu!R23)</f>
        <v>06:00</v>
      </c>
      <c r="L29" s="58" t="str">
        <f>IF(editwaktu!Z23=0,"",editwaktu!Z23)</f>
        <v>06:46</v>
      </c>
      <c r="M29" s="58"/>
      <c r="N29" s="59" t="str">
        <f>IF(editketerangancetak!K29=0,"",editketerangancetak!K29)</f>
        <v/>
      </c>
      <c r="P29" s="61">
        <f>DATE(RIGHT(editwaktu!F23,4),MID(editwaktu!F23,4,2),LEFT(editwaktu!F23,2))</f>
        <v>43703</v>
      </c>
      <c r="Q29" s="62">
        <f t="shared" si="6"/>
        <v>43703</v>
      </c>
      <c r="R29" s="60">
        <f>VALUE(editwaktu!L23)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46</v>
      </c>
      <c r="Z29" s="63">
        <f t="shared" si="8"/>
        <v>6</v>
      </c>
      <c r="AA29" s="58">
        <f t="shared" si="8"/>
        <v>46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43704</v>
      </c>
      <c r="B30" s="58" t="str">
        <f>editwaktu!H24&amp;" - "&amp;editwaktu!I24</f>
        <v>07:00 - 13:00</v>
      </c>
      <c r="C30" s="58">
        <f>IF(editwaktu!J24=0,"",editwaktu!J24)</f>
        <v>0.27430555555555558</v>
      </c>
      <c r="D30" s="58"/>
      <c r="E30" s="58"/>
      <c r="F30" s="58">
        <f>IF(editwaktu!K24=0,"",editwaktu!K24)</f>
        <v>0.55347222222222214</v>
      </c>
      <c r="G30" s="58"/>
      <c r="H30" s="58"/>
      <c r="I30" s="58"/>
      <c r="J30" s="58"/>
      <c r="K30" s="58" t="str">
        <f>IF(editwaktu!R24=0,"",editwaktu!R24)</f>
        <v>04:00</v>
      </c>
      <c r="L30" s="58" t="str">
        <f>IF(editwaktu!Z24=0,"",editwaktu!Z24)</f>
        <v>04:27</v>
      </c>
      <c r="M30" s="58"/>
      <c r="N30" s="59" t="str">
        <f>IF(editketerangancetak!K30=0,"",editketerangancetak!K30)</f>
        <v/>
      </c>
      <c r="P30" s="61">
        <f>DATE(RIGHT(editwaktu!F24,4),MID(editwaktu!F24,4,2),LEFT(editwaktu!F24,2))</f>
        <v>43704</v>
      </c>
      <c r="Q30" s="62">
        <f t="shared" si="6"/>
        <v>43704</v>
      </c>
      <c r="R30" s="60">
        <f>VALUE(editwaktu!L24)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27</v>
      </c>
      <c r="Z30" s="63">
        <f t="shared" si="8"/>
        <v>4</v>
      </c>
      <c r="AA30" s="58">
        <f t="shared" si="8"/>
        <v>27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43705</v>
      </c>
      <c r="B31" s="58" t="str">
        <f>editwaktu!H25&amp;" - "&amp;editwaktu!I25</f>
        <v>07:00 - 13:00</v>
      </c>
      <c r="C31" s="58">
        <f>IF(editwaktu!J25=0,"",editwaktu!J25)</f>
        <v>0.2729166666666667</v>
      </c>
      <c r="D31" s="58"/>
      <c r="E31" s="58"/>
      <c r="F31" s="58">
        <f>IF(editwaktu!K25=0,"",editwaktu!K25)</f>
        <v>0.55416666666666659</v>
      </c>
      <c r="G31" s="58"/>
      <c r="H31" s="58"/>
      <c r="I31" s="58"/>
      <c r="J31" s="58"/>
      <c r="K31" s="58" t="str">
        <f>IF(editwaktu!R25=0,"",editwaktu!R25)</f>
        <v>05:00</v>
      </c>
      <c r="L31" s="58" t="str">
        <f>IF(editwaktu!Z25=0,"",editwaktu!Z25)</f>
        <v>06:17</v>
      </c>
      <c r="M31" s="58"/>
      <c r="N31" s="59" t="str">
        <f>IF(editketerangancetak!K31=0,"",editketerangancetak!K31)</f>
        <v/>
      </c>
      <c r="P31" s="61">
        <f>DATE(RIGHT(editwaktu!F25,4),MID(editwaktu!F25,4,2),LEFT(editwaktu!F25,2))</f>
        <v>43705</v>
      </c>
      <c r="Q31" s="62">
        <f t="shared" si="6"/>
        <v>43705</v>
      </c>
      <c r="R31" s="60">
        <f>VALUE(editwaktu!L25)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06</v>
      </c>
      <c r="Y31" s="66" t="str">
        <f t="shared" si="5"/>
        <v>17</v>
      </c>
      <c r="Z31" s="63">
        <f t="shared" si="8"/>
        <v>6</v>
      </c>
      <c r="AA31" s="58">
        <f t="shared" si="8"/>
        <v>17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43706</v>
      </c>
      <c r="B32" s="58" t="str">
        <f>editwaktu!H26&amp;" - "&amp;editwaktu!I26</f>
        <v>07:00 - 13:00</v>
      </c>
      <c r="C32" s="58">
        <f>IF(editwaktu!J26=0,"",editwaktu!J26)</f>
        <v>0.27361111111111114</v>
      </c>
      <c r="D32" s="58"/>
      <c r="E32" s="58"/>
      <c r="F32" s="58">
        <f>IF(editwaktu!K26=0,"",editwaktu!K26)</f>
        <v>0.55486111111111103</v>
      </c>
      <c r="G32" s="58"/>
      <c r="H32" s="58"/>
      <c r="I32" s="58"/>
      <c r="J32" s="58"/>
      <c r="K32" s="58" t="str">
        <f>IF(editwaktu!R26=0,"",editwaktu!R26)</f>
        <v>06:00</v>
      </c>
      <c r="L32" s="58" t="str">
        <f>IF(editwaktu!Z26=0,"",editwaktu!Z26)</f>
        <v>06:43</v>
      </c>
      <c r="M32" s="58"/>
      <c r="N32" s="59" t="str">
        <f>IF(editketerangancetak!K32=0,"",editketerangancetak!K32)</f>
        <v/>
      </c>
      <c r="P32" s="61">
        <f>DATE(RIGHT(editwaktu!F26,4),MID(editwaktu!F26,4,2),LEFT(editwaktu!F26,2))</f>
        <v>43706</v>
      </c>
      <c r="Q32" s="62">
        <f t="shared" si="6"/>
        <v>43706</v>
      </c>
      <c r="R32" s="60">
        <f>VALUE(editwaktu!L26)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43</v>
      </c>
      <c r="Z32" s="63">
        <f t="shared" si="8"/>
        <v>6</v>
      </c>
      <c r="AA32" s="58">
        <f t="shared" si="8"/>
        <v>43</v>
      </c>
      <c r="AB32" s="64">
        <f t="shared" si="9"/>
        <v>6.7166666666666668</v>
      </c>
    </row>
    <row r="33" spans="1:28" s="60" customFormat="1" ht="15.75" customHeight="1" x14ac:dyDescent="0.25">
      <c r="A33" s="57">
        <f t="shared" si="0"/>
        <v>660218</v>
      </c>
      <c r="B33" s="58" t="str">
        <f>editwaktu!H27&amp;" - "&amp;editwaktu!I27</f>
        <v>07:00 - 11:00</v>
      </c>
      <c r="C33" s="58">
        <f>IF(editwaktu!J27=0,"",editwaktu!J27)</f>
        <v>0.27361111111111114</v>
      </c>
      <c r="D33" s="58"/>
      <c r="E33" s="58"/>
      <c r="F33" s="58">
        <f>IF(editwaktu!K27=0,"",editwaktu!K27)</f>
        <v>0.47152777777777777</v>
      </c>
      <c r="G33" s="58"/>
      <c r="H33" s="58"/>
      <c r="I33" s="58"/>
      <c r="J33" s="58"/>
      <c r="K33" s="58" t="str">
        <f>IF(editwaktu!R27=0,"",editwaktu!R27)</f>
        <v/>
      </c>
      <c r="L33" s="58" t="str">
        <f>IF(editwaktu!Z27=0,"",editwaktu!Z27)</f>
        <v/>
      </c>
      <c r="M33" s="58"/>
      <c r="N33" s="59" t="str">
        <f>IF(editketerangancetak!K33=0,"",editketerangancetak!K33)</f>
        <v/>
      </c>
      <c r="P33" s="61">
        <f>DATE(RIGHT(editwaktu!F27,4),MID(editwaktu!F27,4,2),LEFT(editwaktu!F27,2))</f>
        <v>660218</v>
      </c>
      <c r="Q33" s="62">
        <f t="shared" si="6"/>
        <v>660218</v>
      </c>
      <c r="R33" s="60" t="e">
        <f>VALUE(editwaktu!L27)</f>
        <v>#VALUE!</v>
      </c>
      <c r="S33" s="63" t="str">
        <f t="shared" si="1"/>
        <v/>
      </c>
      <c r="T33" s="64" t="str">
        <f t="shared" si="2"/>
        <v/>
      </c>
      <c r="U33" s="65" t="str">
        <f t="shared" si="7"/>
        <v/>
      </c>
      <c r="V33" s="58" t="str">
        <f t="shared" si="7"/>
        <v/>
      </c>
      <c r="W33" s="64" t="str">
        <f t="shared" si="3"/>
        <v/>
      </c>
      <c r="X33" s="63" t="str">
        <f t="shared" si="4"/>
        <v/>
      </c>
      <c r="Y33" s="66" t="str">
        <f t="shared" si="5"/>
        <v/>
      </c>
      <c r="Z33" s="63" t="str">
        <f t="shared" si="8"/>
        <v/>
      </c>
      <c r="AA33" s="58" t="str">
        <f t="shared" si="8"/>
        <v/>
      </c>
      <c r="AB33" s="64" t="str">
        <f t="shared" si="9"/>
        <v/>
      </c>
    </row>
    <row r="34" spans="1:28" s="60" customFormat="1" ht="15.75" customHeight="1" thickBot="1" x14ac:dyDescent="0.3">
      <c r="A34" s="57">
        <f>IFERROR(Q34,"")</f>
        <v>660615</v>
      </c>
      <c r="B34" s="58" t="str">
        <f>editwaktu!H28&amp;" - "&amp;editwaktu!I28</f>
        <v>07:00 - 12:00</v>
      </c>
      <c r="C34" s="58">
        <f>IF(editwaktu!J28=0,"",editwaktu!J28)</f>
        <v>0.27361111111111114</v>
      </c>
      <c r="D34" s="58"/>
      <c r="E34" s="58"/>
      <c r="F34" s="58">
        <f>IF(editwaktu!K28=0,"",editwaktu!K28)</f>
        <v>0.5131944444444444</v>
      </c>
      <c r="G34" s="58"/>
      <c r="H34" s="58"/>
      <c r="I34" s="58"/>
      <c r="J34" s="58"/>
      <c r="K34" s="58" t="str">
        <f>IF(editwaktu!R28=0,"",editwaktu!R28)</f>
        <v/>
      </c>
      <c r="L34" s="58" t="str">
        <f>IF(editwaktu!Z28=0,"",editwaktu!Z28)</f>
        <v/>
      </c>
      <c r="M34" s="58"/>
      <c r="N34" s="59" t="str">
        <f>IF(editketerangancetak!K34=0,"",editketerangancetak!K34)</f>
        <v/>
      </c>
      <c r="P34" s="61">
        <f>DATE(RIGHT(editwaktu!F28,4),MID(editwaktu!F28,4,2),LEFT(editwaktu!F28,2))</f>
        <v>660615</v>
      </c>
      <c r="Q34" s="62">
        <f t="shared" si="6"/>
        <v>660615</v>
      </c>
      <c r="R34" s="60" t="e">
        <f>VALUE(editwaktu!L28)</f>
        <v>#VALUE!</v>
      </c>
      <c r="S34" s="67" t="str">
        <f t="shared" si="1"/>
        <v/>
      </c>
      <c r="T34" s="68" t="str">
        <f t="shared" si="2"/>
        <v/>
      </c>
      <c r="U34" s="69" t="str">
        <f t="shared" si="7"/>
        <v/>
      </c>
      <c r="V34" s="70" t="str">
        <f t="shared" si="7"/>
        <v/>
      </c>
      <c r="W34" s="64" t="str">
        <f t="shared" si="3"/>
        <v/>
      </c>
      <c r="X34" s="71" t="str">
        <f t="shared" si="4"/>
        <v/>
      </c>
      <c r="Y34" s="72" t="str">
        <f t="shared" si="5"/>
        <v/>
      </c>
      <c r="Z34" s="71" t="str">
        <f t="shared" si="8"/>
        <v/>
      </c>
      <c r="AA34" s="70" t="str">
        <f t="shared" si="8"/>
        <v/>
      </c>
      <c r="AB34" s="64" t="str">
        <f t="shared" si="9"/>
        <v/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137:0</v>
      </c>
      <c r="L35" s="53" t="str">
        <f>TEXT(X36,0)&amp;":"&amp;TEXT(AA36,0)</f>
        <v>162:7</v>
      </c>
      <c r="M35" s="53"/>
      <c r="N35" s="74"/>
      <c r="R35" s="49" t="e">
        <f>SUM(R8:R34)</f>
        <v>#VALUE!</v>
      </c>
      <c r="S35" s="76">
        <f>SUM(U8:U33)</f>
        <v>137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137</v>
      </c>
      <c r="X35" s="76">
        <f>SUM(Z8:Z34)</f>
        <v>152</v>
      </c>
      <c r="Y35" s="81">
        <f>SUM(AA8:AA34)</f>
        <v>627</v>
      </c>
      <c r="Z35" s="82" t="str">
        <f>LEFT(Y35,2)&amp;0</f>
        <v>620</v>
      </c>
      <c r="AA35" s="79" t="str">
        <f>RIGHT(Y35,1)</f>
        <v>7</v>
      </c>
      <c r="AB35" s="83">
        <f>SUM(AB8:AB34)</f>
        <v>162.44999999999999</v>
      </c>
    </row>
    <row r="36" spans="1:28" ht="16.5" thickBot="1" x14ac:dyDescent="0.3">
      <c r="Q36" s="84">
        <f>IFERROR(IFERROR(Q34,Q33),Q32)</f>
        <v>660615</v>
      </c>
      <c r="S36" s="120">
        <f>SUM(LEFT(S35,3),U36)</f>
        <v>137</v>
      </c>
      <c r="T36" s="121"/>
      <c r="U36" s="85">
        <f>U35/60</f>
        <v>0</v>
      </c>
      <c r="V36" s="50" t="str">
        <f>V35</f>
        <v>0</v>
      </c>
      <c r="W36" s="86"/>
      <c r="X36" s="122">
        <f>SUM(LEFT(X35,3),Z36)</f>
        <v>162.33333333333334</v>
      </c>
      <c r="Y36" s="123"/>
      <c r="Z36" s="85">
        <f>Z35/60</f>
        <v>10.333333333333334</v>
      </c>
      <c r="AA36" s="50" t="str">
        <f>AA35</f>
        <v>7</v>
      </c>
      <c r="AB36" s="87">
        <f>X36</f>
        <v>162.33333333333334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12 September 3708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2019-10-03T10:42:30Z</cp:lastPrinted>
  <dcterms:created xsi:type="dcterms:W3CDTF">2016-12-02T09:51:38Z</dcterms:created>
  <dcterms:modified xsi:type="dcterms:W3CDTF">2019-10-03T10:48:59Z</dcterms:modified>
</cp:coreProperties>
</file>