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AGS 19\"/>
    </mc:Choice>
  </mc:AlternateContent>
  <xr:revisionPtr revIDLastSave="0" documentId="13_ncr:1_{5F47203E-307C-43E7-9447-8FE2CF367754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2" l="1"/>
  <c r="AD2" i="4"/>
  <c r="AD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N40" i="2" l="1"/>
  <c r="N41" i="2" s="1"/>
  <c r="K28" i="4" l="1"/>
  <c r="K27" i="4"/>
  <c r="K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33" i="2" l="1"/>
  <c r="I34" i="2"/>
  <c r="B33" i="2"/>
  <c r="B34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N33" i="2" s="1"/>
  <c r="A33" i="2" s="1"/>
  <c r="M34" i="2"/>
  <c r="M43" i="2" l="1"/>
  <c r="N34" i="2"/>
  <c r="A34" i="2" l="1"/>
  <c r="L34" i="2" s="1"/>
  <c r="L33" i="2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12" i="2" l="1"/>
  <c r="I19" i="2"/>
  <c r="I27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C33" i="2" s="1"/>
  <c r="J28" i="1"/>
  <c r="C34" i="2" s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B11" i="2" s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B15" i="2" s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B19" i="2" s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B23" i="2" s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B27" i="2" s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B31" i="2" s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28" i="2" l="1"/>
  <c r="B24" i="2"/>
  <c r="B18" i="2"/>
  <c r="B14" i="2"/>
  <c r="B12" i="2"/>
  <c r="B8" i="2"/>
  <c r="B32" i="2"/>
  <c r="B30" i="2"/>
  <c r="B26" i="2"/>
  <c r="B22" i="2"/>
  <c r="B20" i="2"/>
  <c r="B16" i="2"/>
  <c r="B29" i="2"/>
  <c r="B25" i="2"/>
  <c r="B21" i="2"/>
  <c r="B17" i="2"/>
  <c r="B13" i="2"/>
  <c r="B9" i="2"/>
  <c r="L31" i="4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I43" i="2"/>
  <c r="AA35" i="3"/>
  <c r="AA36" i="3" s="1"/>
  <c r="X36" i="3"/>
  <c r="V35" i="3"/>
  <c r="V36" i="3" s="1"/>
  <c r="K35" i="3" s="1"/>
  <c r="T34" i="2"/>
  <c r="L35" i="3" l="1"/>
  <c r="AB36" i="3"/>
  <c r="L11" i="2"/>
  <c r="AD5" i="1" s="1"/>
  <c r="L12" i="2"/>
  <c r="AD6" i="1" s="1"/>
  <c r="L15" i="2"/>
  <c r="AD9" i="1" s="1"/>
  <c r="L16" i="2"/>
  <c r="AD10" i="1" s="1"/>
  <c r="L17" i="2"/>
  <c r="AD11" i="1" s="1"/>
  <c r="L18" i="2"/>
  <c r="AD12" i="1" s="1"/>
  <c r="L19" i="2"/>
  <c r="AD13" i="1" s="1"/>
  <c r="L21" i="2"/>
  <c r="AD15" i="1" s="1"/>
  <c r="L22" i="2"/>
  <c r="AD16" i="1" s="1"/>
  <c r="L23" i="2"/>
  <c r="AD17" i="1" s="1"/>
  <c r="L24" i="2"/>
  <c r="AD18" i="1" s="1"/>
  <c r="L25" i="2"/>
  <c r="AD19" i="1" s="1"/>
  <c r="L26" i="2"/>
  <c r="AD20" i="1" s="1"/>
  <c r="L27" i="2"/>
  <c r="AD21" i="1" s="1"/>
  <c r="L28" i="2"/>
  <c r="AD22" i="1" s="1"/>
  <c r="L29" i="2"/>
  <c r="AD23" i="1" s="1"/>
  <c r="L30" i="2"/>
  <c r="AD24" i="1" s="1"/>
  <c r="L32" i="2"/>
  <c r="AD26" i="1" s="1"/>
  <c r="L9" i="2"/>
  <c r="AD3" i="1" s="1"/>
  <c r="L10" i="2"/>
  <c r="AD4" i="1" s="1"/>
  <c r="L13" i="2"/>
  <c r="AD7" i="1" s="1"/>
  <c r="L14" i="2"/>
  <c r="AD8" i="1" s="1"/>
  <c r="L31" i="2" l="1"/>
  <c r="AD25" i="1" s="1"/>
  <c r="L20" i="2"/>
  <c r="AD14" i="1" s="1"/>
  <c r="P42" i="2" l="1"/>
  <c r="Q41" i="2"/>
  <c r="O41" i="2"/>
  <c r="P41" i="2"/>
  <c r="B2" i="3"/>
  <c r="L8" i="2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<sst xmlns="http://schemas.openxmlformats.org/spreadsheetml/2006/main" count="558" uniqueCount="118">
  <si>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</si>
  <si>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</si>
  <si>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</si>
  <si>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</si>
  <si>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</si>
  <si>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</si>
  <si>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</si>
  <si>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</si>
  <si>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</si>
  <si>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</si>
  <si>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</si>
  <si>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</si>
  <si>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</si>
  <si>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</si>
  <si>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</si>
  <si>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</si>
  <si>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</si>
  <si>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</si>
  <si>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</si>
  <si>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</si>
  <si>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</si>
  <si>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</si>
  <si>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</si>
  <si>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</si>
  <si>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</si>
  <si>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</si>
  <si>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</si>
  <si>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</si>
  <si>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</si>
  <si>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</si>
  <si>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</si>
  <si>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</si>
  <si>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</si>
  <si>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</si>
  <si>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</si>
  <si>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</si>
  <si>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</si>
  <si>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</si>
  <si>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</si>
  <si>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</si>
  <si>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</si>
  <si>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</si>
  <si>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</si>
  <si>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</si>
  <si>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</si>
  <si>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</si>
  <si>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</si>
  <si>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</si>
  <si>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</si>
  <si>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</si>
  <si>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</si>
  <si>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</si>
  <si>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</si>
  <si>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</si>
  <si>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</si>
  <si>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</si>
  <si>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</si>
  <si>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</si>
  <si>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</si>
  <si>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</si>
  <si>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</si>
  <si>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</si>
  <si>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</si>
  <si>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</si>
  <si>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</si>
  <si>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</si>
  <si>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</si>
  <si>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</si>
  <si>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</si>
  <si>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</si>
  <si>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</si>
  <si>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</si>
  <si>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</si>
  <si>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</si>
  <si>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</si>
  <si>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</si>
  <si>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</si>
  <si>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</si>
  <si>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</si>
  <si>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</si>
  <si>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</si>
  <si>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</si>
  <si>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</si>
  <si>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</si>
  <si>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01/08/2019</t>
  </si>
  <si>
    <t>07:00</t>
  </si>
  <si>
    <t>13:00</t>
  </si>
  <si>
    <t>02/08/2019</t>
  </si>
  <si>
    <t>11:00</t>
  </si>
  <si>
    <t>03/08/2019</t>
  </si>
  <si>
    <t>12:00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</si>
  <si>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</si>
  <si>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</si>
  <si>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</si>
  <si>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</si>
  <si>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</si>
  <si>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</si>
  <si>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</si>
  <si>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</si>
  <si>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</si>
  <si>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</si>
  <si>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</si>
  <si>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</si>
  <si>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</si>
  <si>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</si>
  <si>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</si>
  <si>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</si>
  <si>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</si>
  <si>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</si>
  <si>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</si>
  <si>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</si>
  <si>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</si>
  <si>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</si>
  <si>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HUT RI 74</t>
  </si>
  <si>
    <t>72</t>
  </si>
  <si>
    <t>11</t>
  </si>
  <si>
    <t>2155753654120003</t>
  </si>
  <si>
    <t>MUH. ZUHDI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</si>
</sst>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7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5" fillId="0" borderId="0" xfId="3" applyFont="1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2" fillId="0" borderId="0" xfId="0" applyNumberFormat="1" applyFont="1"/>
    <xf numFmtId="0" fontId="25" fillId="0" borderId="0" xfId="3"/>
    <xf numFmtId="14" fontId="25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8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topLeftCell="A2" zoomScale="85" zoomScaleNormal="85" workbookViewId="0">
      <selection activeCell="A2" sqref="A2:D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1"/>
    </row>
    <row r="2" spans="1:31" s="46" customFormat="1" ht="20.25" customHeight="1" x14ac:dyDescent="0.2">
      <c r="A2" s="120" t="s">
        <v>114</v>
      </c>
      <c r="B2" s="120" t="s">
        <v>115</v>
      </c>
      <c r="C2" s="120" t="s">
        <v>116</v>
      </c>
      <c r="D2" s="120" t="s">
        <v>117</v>
      </c>
      <c r="E2" s="115" t="s">
        <v>3</v>
      </c>
      <c r="F2" s="115" t="s">
        <v>84</v>
      </c>
      <c r="G2" s="115" t="s">
        <v>51</v>
      </c>
      <c r="H2" s="115" t="s">
        <v>85</v>
      </c>
      <c r="I2" s="115" t="s">
        <v>86</v>
      </c>
      <c r="J2" s="116">
        <f>H2-TIME(0,30,0)</f>
        <v>0.27083333333333337</v>
      </c>
      <c r="K2" s="116">
        <f>I2+TIME(0,12,0)</f>
        <v>0.54999999999999993</v>
      </c>
      <c r="L2" s="46">
        <v>1</v>
      </c>
      <c r="M2" s="46">
        <v>1</v>
      </c>
      <c r="R2" s="46">
        <v>0.25</v>
      </c>
      <c r="T2" s="46" t="b">
        <v>1</v>
      </c>
      <c r="U2" s="46" t="b">
        <v>1</v>
      </c>
      <c r="V2" s="46" t="s">
        <v>4</v>
      </c>
      <c r="W2" s="46">
        <v>1</v>
      </c>
      <c r="Z2" s="46">
        <v>0.28888888888888892</v>
      </c>
      <c r="AA2" s="46" t="s">
        <v>3</v>
      </c>
      <c r="AB2" s="46" t="s">
        <v>3</v>
      </c>
      <c r="AC2" s="46" t="s">
        <v>3</v>
      </c>
      <c r="AD2" s="46">
        <f>REG!L8</f>
        <v>5</v>
      </c>
    </row>
    <row r="3" spans="1:31" s="46" customFormat="1" ht="20.25" customHeight="1" x14ac:dyDescent="0.2">
      <c r="A3" s="120" t="s">
        <v>114</v>
      </c>
      <c r="B3" s="120" t="s">
        <v>115</v>
      </c>
      <c r="C3" s="120" t="s">
        <v>116</v>
      </c>
      <c r="D3" s="120" t="s">
        <v>117</v>
      </c>
      <c r="E3" s="115" t="s">
        <v>3</v>
      </c>
      <c r="F3" s="115" t="s">
        <v>87</v>
      </c>
      <c r="G3" s="115" t="s">
        <v>79</v>
      </c>
      <c r="H3" s="115" t="s">
        <v>85</v>
      </c>
      <c r="I3" s="115" t="s">
        <v>88</v>
      </c>
      <c r="J3" s="116">
        <f t="shared" ref="J3:J28" si="0">H3-TIME(0,30,0)</f>
        <v>0.27083333333333337</v>
      </c>
      <c r="K3" s="116">
        <f t="shared" ref="K3:K28" si="1">I3+TIME(0,12,0)</f>
        <v>0.46666666666666667</v>
      </c>
      <c r="L3" s="46">
        <v>1</v>
      </c>
      <c r="M3" s="46">
        <v>1</v>
      </c>
      <c r="R3" s="46">
        <v>0.25</v>
      </c>
      <c r="T3" s="46" t="b">
        <v>1</v>
      </c>
      <c r="U3" s="46" t="b">
        <v>1</v>
      </c>
      <c r="V3" s="46" t="s">
        <v>4</v>
      </c>
      <c r="W3" s="46">
        <v>1</v>
      </c>
      <c r="Z3" s="46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20" t="s">
        <v>114</v>
      </c>
      <c r="B4" s="120" t="s">
        <v>115</v>
      </c>
      <c r="C4" s="120" t="s">
        <v>116</v>
      </c>
      <c r="D4" s="120" t="s">
        <v>117</v>
      </c>
      <c r="E4" s="115" t="s">
        <v>3</v>
      </c>
      <c r="F4" s="115" t="s">
        <v>89</v>
      </c>
      <c r="G4" s="115" t="s">
        <v>80</v>
      </c>
      <c r="H4" s="115" t="s">
        <v>85</v>
      </c>
      <c r="I4" s="115" t="s">
        <v>90</v>
      </c>
      <c r="J4" s="117">
        <f t="shared" si="0"/>
        <v>0.27083333333333337</v>
      </c>
      <c r="K4" s="117">
        <f t="shared" si="1"/>
        <v>0.5083333333333333</v>
      </c>
      <c r="L4" s="103">
        <v>1</v>
      </c>
      <c r="M4" s="103">
        <v>1</v>
      </c>
      <c r="N4" s="103"/>
      <c r="O4" s="103"/>
      <c r="P4" s="103"/>
      <c r="Q4" s="103"/>
      <c r="R4" s="103">
        <v>0.25</v>
      </c>
      <c r="S4" s="103"/>
      <c r="T4" s="103" t="b">
        <v>1</v>
      </c>
      <c r="U4" s="103" t="b">
        <v>1</v>
      </c>
      <c r="V4" s="103" t="s">
        <v>4</v>
      </c>
      <c r="W4" s="103">
        <v>1</v>
      </c>
      <c r="X4" s="103"/>
      <c r="Y4" s="103"/>
      <c r="Z4" s="103">
        <v>0.3</v>
      </c>
      <c r="AA4" s="103" t="s">
        <v>3</v>
      </c>
      <c r="AB4" s="103" t="s">
        <v>3</v>
      </c>
      <c r="AC4" s="103" t="s">
        <v>3</v>
      </c>
      <c r="AD4" s="103">
        <f>REG!L10</f>
        <v>7</v>
      </c>
      <c r="AE4" s="103"/>
    </row>
    <row r="5" spans="1:31" s="46" customFormat="1" ht="20.25" customHeight="1" x14ac:dyDescent="0.2">
      <c r="A5" s="120" t="s">
        <v>114</v>
      </c>
      <c r="B5" s="120" t="s">
        <v>115</v>
      </c>
      <c r="C5" s="120" t="s">
        <v>116</v>
      </c>
      <c r="D5" s="120" t="s">
        <v>117</v>
      </c>
      <c r="E5" s="115" t="s">
        <v>3</v>
      </c>
      <c r="F5" s="115" t="s">
        <v>91</v>
      </c>
      <c r="G5" s="115" t="s">
        <v>51</v>
      </c>
      <c r="H5" s="115" t="s">
        <v>85</v>
      </c>
      <c r="I5" s="115" t="s">
        <v>86</v>
      </c>
      <c r="J5" s="116">
        <f t="shared" si="0"/>
        <v>0.27083333333333337</v>
      </c>
      <c r="K5" s="116">
        <f t="shared" si="1"/>
        <v>0.54999999999999993</v>
      </c>
      <c r="L5" s="46">
        <v>1</v>
      </c>
      <c r="M5" s="46">
        <v>1</v>
      </c>
      <c r="R5" s="46">
        <v>0.25</v>
      </c>
      <c r="T5" s="46" t="b">
        <v>1</v>
      </c>
      <c r="U5" s="46" t="b">
        <v>1</v>
      </c>
      <c r="V5" s="46" t="s">
        <v>4</v>
      </c>
      <c r="W5" s="46">
        <v>1</v>
      </c>
      <c r="Z5" s="46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20" t="s">
        <v>114</v>
      </c>
      <c r="B6" s="120" t="s">
        <v>115</v>
      </c>
      <c r="C6" s="120" t="s">
        <v>116</v>
      </c>
      <c r="D6" s="120" t="s">
        <v>117</v>
      </c>
      <c r="E6" s="115" t="s">
        <v>3</v>
      </c>
      <c r="F6" s="115" t="s">
        <v>92</v>
      </c>
      <c r="G6" s="115" t="s">
        <v>51</v>
      </c>
      <c r="H6" s="115" t="s">
        <v>85</v>
      </c>
      <c r="I6" s="115" t="s">
        <v>86</v>
      </c>
      <c r="J6" s="116">
        <f t="shared" si="0"/>
        <v>0.27083333333333337</v>
      </c>
      <c r="K6" s="116">
        <f t="shared" si="1"/>
        <v>0.54999999999999993</v>
      </c>
      <c r="L6" s="46">
        <v>1</v>
      </c>
      <c r="M6" s="46">
        <v>1</v>
      </c>
      <c r="R6" s="46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46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20" t="s">
        <v>114</v>
      </c>
      <c r="B7" s="120" t="s">
        <v>115</v>
      </c>
      <c r="C7" s="120" t="s">
        <v>116</v>
      </c>
      <c r="D7" s="120" t="s">
        <v>117</v>
      </c>
      <c r="E7" s="115" t="s">
        <v>3</v>
      </c>
      <c r="F7" s="115" t="s">
        <v>93</v>
      </c>
      <c r="G7" s="115" t="s">
        <v>51</v>
      </c>
      <c r="H7" s="115" t="s">
        <v>85</v>
      </c>
      <c r="I7" s="115" t="s">
        <v>86</v>
      </c>
      <c r="J7" s="116">
        <f t="shared" si="0"/>
        <v>0.27083333333333337</v>
      </c>
      <c r="K7" s="116">
        <f t="shared" si="1"/>
        <v>0.54999999999999993</v>
      </c>
      <c r="L7" s="46">
        <v>1</v>
      </c>
      <c r="M7" s="46">
        <v>1</v>
      </c>
      <c r="R7" s="46">
        <v>0.20833333333333334</v>
      </c>
      <c r="T7" s="46" t="b">
        <v>1</v>
      </c>
      <c r="U7" s="46" t="b">
        <v>1</v>
      </c>
      <c r="V7" s="46" t="s">
        <v>4</v>
      </c>
      <c r="W7" s="46">
        <v>1</v>
      </c>
      <c r="Z7" s="46">
        <v>0.23611111111111113</v>
      </c>
      <c r="AA7" s="46" t="s">
        <v>3</v>
      </c>
      <c r="AB7" s="46" t="s">
        <v>3</v>
      </c>
      <c r="AC7" s="46" t="s">
        <v>3</v>
      </c>
      <c r="AD7" s="46">
        <f>REG!L13</f>
        <v>4</v>
      </c>
    </row>
    <row r="8" spans="1:31" s="46" customFormat="1" ht="20.25" customHeight="1" x14ac:dyDescent="0.2">
      <c r="A8" s="120" t="s">
        <v>114</v>
      </c>
      <c r="B8" s="120" t="s">
        <v>115</v>
      </c>
      <c r="C8" s="120" t="s">
        <v>116</v>
      </c>
      <c r="D8" s="120" t="s">
        <v>117</v>
      </c>
      <c r="E8" s="115" t="s">
        <v>3</v>
      </c>
      <c r="F8" s="115" t="s">
        <v>94</v>
      </c>
      <c r="G8" s="115" t="s">
        <v>51</v>
      </c>
      <c r="H8" s="115" t="s">
        <v>85</v>
      </c>
      <c r="I8" s="115" t="s">
        <v>86</v>
      </c>
      <c r="J8" s="116">
        <f t="shared" si="0"/>
        <v>0.27083333333333337</v>
      </c>
      <c r="K8" s="116">
        <f t="shared" si="1"/>
        <v>0.54999999999999993</v>
      </c>
      <c r="L8" s="46">
        <v>1</v>
      </c>
      <c r="M8" s="46">
        <v>1</v>
      </c>
      <c r="R8" s="46">
        <v>0.25</v>
      </c>
      <c r="T8" s="46" t="b">
        <v>1</v>
      </c>
      <c r="U8" s="46" t="b">
        <v>1</v>
      </c>
      <c r="V8" s="46" t="s">
        <v>4</v>
      </c>
      <c r="W8" s="46">
        <v>1</v>
      </c>
      <c r="Z8" s="46">
        <v>0.29583333333333334</v>
      </c>
      <c r="AA8" s="46" t="s">
        <v>3</v>
      </c>
      <c r="AB8" s="46" t="s">
        <v>3</v>
      </c>
      <c r="AC8" s="46" t="s">
        <v>3</v>
      </c>
      <c r="AD8" s="46">
        <f>REG!L14</f>
        <v>5</v>
      </c>
    </row>
    <row r="9" spans="1:31" s="46" customFormat="1" ht="20.25" customHeight="1" x14ac:dyDescent="0.2">
      <c r="A9" s="120" t="s">
        <v>114</v>
      </c>
      <c r="B9" s="120" t="s">
        <v>115</v>
      </c>
      <c r="C9" s="120" t="s">
        <v>116</v>
      </c>
      <c r="D9" s="120" t="s">
        <v>117</v>
      </c>
      <c r="E9" s="115" t="s">
        <v>3</v>
      </c>
      <c r="F9" s="115" t="s">
        <v>95</v>
      </c>
      <c r="G9" s="115" t="s">
        <v>79</v>
      </c>
      <c r="H9" s="115" t="s">
        <v>85</v>
      </c>
      <c r="I9" s="115" t="s">
        <v>88</v>
      </c>
      <c r="J9" s="118">
        <f t="shared" si="0"/>
        <v>0.27083333333333337</v>
      </c>
      <c r="K9" s="118">
        <f t="shared" si="1"/>
        <v>0.46666666666666667</v>
      </c>
      <c r="L9" s="102">
        <v>1</v>
      </c>
      <c r="M9" s="102">
        <v>1</v>
      </c>
      <c r="N9" s="102"/>
      <c r="O9" s="102"/>
      <c r="P9" s="102"/>
      <c r="Q9" s="102"/>
      <c r="R9" s="102">
        <v>0.25</v>
      </c>
      <c r="S9" s="102"/>
      <c r="T9" s="102" t="b">
        <v>1</v>
      </c>
      <c r="U9" s="102" t="b">
        <v>1</v>
      </c>
      <c r="V9" s="102" t="s">
        <v>4</v>
      </c>
      <c r="W9" s="102">
        <v>1</v>
      </c>
      <c r="X9" s="102"/>
      <c r="Y9" s="102"/>
      <c r="Z9" s="102">
        <v>0.30138888888888887</v>
      </c>
      <c r="AA9" s="102" t="s">
        <v>3</v>
      </c>
      <c r="AB9" s="102" t="s">
        <v>3</v>
      </c>
      <c r="AC9" s="102" t="s">
        <v>3</v>
      </c>
      <c r="AD9" s="102">
        <f>REG!L15</f>
        <v>6</v>
      </c>
      <c r="AE9" s="102"/>
    </row>
    <row r="10" spans="1:31" s="46" customFormat="1" ht="20.25" customHeight="1" x14ac:dyDescent="0.2">
      <c r="A10" s="120" t="s">
        <v>114</v>
      </c>
      <c r="B10" s="120" t="s">
        <v>115</v>
      </c>
      <c r="C10" s="120" t="s">
        <v>116</v>
      </c>
      <c r="D10" s="120" t="s">
        <v>117</v>
      </c>
      <c r="E10" s="115" t="s">
        <v>3</v>
      </c>
      <c r="F10" s="115" t="s">
        <v>96</v>
      </c>
      <c r="G10" s="115" t="s">
        <v>80</v>
      </c>
      <c r="H10" s="115" t="s">
        <v>85</v>
      </c>
      <c r="I10" s="115" t="s">
        <v>90</v>
      </c>
      <c r="J10" s="117">
        <f t="shared" si="0"/>
        <v>0.27083333333333337</v>
      </c>
      <c r="K10" s="117">
        <f t="shared" si="1"/>
        <v>0.5083333333333333</v>
      </c>
      <c r="L10" s="103">
        <v>1</v>
      </c>
      <c r="M10" s="103">
        <v>1</v>
      </c>
      <c r="N10" s="103"/>
      <c r="O10" s="103"/>
      <c r="P10" s="103"/>
      <c r="Q10" s="103"/>
      <c r="R10" s="103">
        <v>0.25</v>
      </c>
      <c r="S10" s="103"/>
      <c r="T10" s="103" t="b">
        <v>1</v>
      </c>
      <c r="U10" s="103" t="b">
        <v>1</v>
      </c>
      <c r="V10" s="103" t="s">
        <v>4</v>
      </c>
      <c r="W10" s="103">
        <v>1</v>
      </c>
      <c r="X10" s="103"/>
      <c r="Y10" s="103"/>
      <c r="Z10" s="103">
        <v>0.31805555555555554</v>
      </c>
      <c r="AA10" s="103" t="s">
        <v>3</v>
      </c>
      <c r="AB10" s="103" t="s">
        <v>3</v>
      </c>
      <c r="AC10" s="103" t="s">
        <v>3</v>
      </c>
      <c r="AD10" s="103">
        <f>REG!L16</f>
        <v>7</v>
      </c>
      <c r="AE10" s="103"/>
    </row>
    <row r="11" spans="1:31" s="46" customFormat="1" ht="20.25" customHeight="1" x14ac:dyDescent="0.2">
      <c r="A11" s="120" t="s">
        <v>114</v>
      </c>
      <c r="B11" s="120" t="s">
        <v>115</v>
      </c>
      <c r="C11" s="120" t="s">
        <v>116</v>
      </c>
      <c r="D11" s="120" t="s">
        <v>117</v>
      </c>
      <c r="E11" s="115" t="s">
        <v>3</v>
      </c>
      <c r="F11" s="115" t="s">
        <v>97</v>
      </c>
      <c r="G11" s="115" t="s">
        <v>51</v>
      </c>
      <c r="H11" s="115" t="s">
        <v>85</v>
      </c>
      <c r="I11" s="115" t="s">
        <v>86</v>
      </c>
      <c r="J11" s="116">
        <f t="shared" si="0"/>
        <v>0.27083333333333337</v>
      </c>
      <c r="K11" s="116">
        <f t="shared" si="1"/>
        <v>0.54999999999999993</v>
      </c>
      <c r="L11" s="46">
        <v>1</v>
      </c>
      <c r="M11" s="46">
        <v>1</v>
      </c>
      <c r="R11" s="46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46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20" t="s">
        <v>114</v>
      </c>
      <c r="B12" s="120" t="s">
        <v>115</v>
      </c>
      <c r="C12" s="120" t="s">
        <v>116</v>
      </c>
      <c r="D12" s="120" t="s">
        <v>117</v>
      </c>
      <c r="E12" s="115" t="s">
        <v>3</v>
      </c>
      <c r="F12" s="115" t="s">
        <v>98</v>
      </c>
      <c r="G12" s="115" t="s">
        <v>51</v>
      </c>
      <c r="H12" s="115" t="s">
        <v>85</v>
      </c>
      <c r="I12" s="115" t="s">
        <v>86</v>
      </c>
      <c r="J12" s="116">
        <f t="shared" si="0"/>
        <v>0.27083333333333337</v>
      </c>
      <c r="K12" s="116">
        <f t="shared" si="1"/>
        <v>0.54999999999999993</v>
      </c>
      <c r="L12" s="46">
        <v>1</v>
      </c>
      <c r="M12" s="46">
        <v>1</v>
      </c>
      <c r="R12" s="46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46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20" t="s">
        <v>114</v>
      </c>
      <c r="B13" s="120" t="s">
        <v>115</v>
      </c>
      <c r="C13" s="120" t="s">
        <v>116</v>
      </c>
      <c r="D13" s="120" t="s">
        <v>117</v>
      </c>
      <c r="E13" s="115" t="s">
        <v>3</v>
      </c>
      <c r="F13" s="115" t="s">
        <v>99</v>
      </c>
      <c r="G13" s="115" t="s">
        <v>51</v>
      </c>
      <c r="H13" s="115" t="s">
        <v>85</v>
      </c>
      <c r="I13" s="115" t="s">
        <v>86</v>
      </c>
      <c r="J13" s="116">
        <f t="shared" si="0"/>
        <v>0.27083333333333337</v>
      </c>
      <c r="K13" s="116">
        <f t="shared" si="1"/>
        <v>0.54999999999999993</v>
      </c>
      <c r="L13" s="46">
        <v>1</v>
      </c>
      <c r="M13" s="46">
        <v>1</v>
      </c>
      <c r="R13" s="46">
        <v>0.20833333333333334</v>
      </c>
      <c r="T13" s="46" t="b">
        <v>1</v>
      </c>
      <c r="U13" s="46" t="b">
        <v>1</v>
      </c>
      <c r="V13" s="46" t="s">
        <v>4</v>
      </c>
      <c r="W13" s="46">
        <v>1</v>
      </c>
      <c r="Z13" s="46">
        <v>0.26180555555555557</v>
      </c>
      <c r="AA13" s="46" t="s">
        <v>3</v>
      </c>
      <c r="AB13" s="46" t="s">
        <v>3</v>
      </c>
      <c r="AC13" s="46" t="s">
        <v>3</v>
      </c>
      <c r="AD13" s="46">
        <f>REG!L19</f>
        <v>4</v>
      </c>
    </row>
    <row r="14" spans="1:31" s="46" customFormat="1" ht="20.25" customHeight="1" x14ac:dyDescent="0.2">
      <c r="A14" s="120" t="s">
        <v>114</v>
      </c>
      <c r="B14" s="120" t="s">
        <v>115</v>
      </c>
      <c r="C14" s="120" t="s">
        <v>116</v>
      </c>
      <c r="D14" s="120" t="s">
        <v>117</v>
      </c>
      <c r="E14" s="115" t="s">
        <v>3</v>
      </c>
      <c r="F14" s="115" t="s">
        <v>100</v>
      </c>
      <c r="G14" s="115" t="s">
        <v>51</v>
      </c>
      <c r="H14" s="115" t="s">
        <v>85</v>
      </c>
      <c r="I14" s="115" t="s">
        <v>86</v>
      </c>
      <c r="J14" s="116">
        <f t="shared" si="0"/>
        <v>0.27083333333333337</v>
      </c>
      <c r="K14" s="116">
        <f t="shared" si="1"/>
        <v>0.54999999999999993</v>
      </c>
      <c r="L14" s="46">
        <v>1</v>
      </c>
      <c r="M14" s="46">
        <v>1</v>
      </c>
      <c r="R14" s="46">
        <v>0.25</v>
      </c>
      <c r="T14" s="46" t="b">
        <v>1</v>
      </c>
      <c r="U14" s="46" t="b">
        <v>1</v>
      </c>
      <c r="V14" s="46" t="s">
        <v>4</v>
      </c>
      <c r="W14" s="46">
        <v>1</v>
      </c>
      <c r="Z14" s="46">
        <v>0.28125</v>
      </c>
      <c r="AA14" s="46" t="s">
        <v>3</v>
      </c>
      <c r="AB14" s="46" t="s">
        <v>3</v>
      </c>
      <c r="AC14" s="46" t="s">
        <v>3</v>
      </c>
      <c r="AD14" s="46">
        <f>REG!L20</f>
        <v>5</v>
      </c>
    </row>
    <row r="15" spans="1:31" s="46" customFormat="1" ht="20.25" customHeight="1" x14ac:dyDescent="0.2">
      <c r="A15" s="120" t="s">
        <v>114</v>
      </c>
      <c r="B15" s="120" t="s">
        <v>115</v>
      </c>
      <c r="C15" s="120" t="s">
        <v>116</v>
      </c>
      <c r="D15" s="120" t="s">
        <v>117</v>
      </c>
      <c r="E15" s="115" t="s">
        <v>3</v>
      </c>
      <c r="F15" s="115" t="s">
        <v>101</v>
      </c>
      <c r="G15" s="115" t="s">
        <v>79</v>
      </c>
      <c r="H15" s="115" t="s">
        <v>85</v>
      </c>
      <c r="I15" s="115" t="s">
        <v>88</v>
      </c>
      <c r="J15" s="118">
        <f t="shared" si="0"/>
        <v>0.27083333333333337</v>
      </c>
      <c r="K15" s="118">
        <f t="shared" si="1"/>
        <v>0.46666666666666667</v>
      </c>
      <c r="L15" s="102">
        <v>1</v>
      </c>
      <c r="M15" s="102">
        <v>1</v>
      </c>
      <c r="N15" s="102"/>
      <c r="O15" s="102"/>
      <c r="P15" s="102"/>
      <c r="Q15" s="102"/>
      <c r="R15" s="102">
        <v>0.25</v>
      </c>
      <c r="S15" s="102"/>
      <c r="T15" s="102" t="b">
        <v>1</v>
      </c>
      <c r="U15" s="102" t="b">
        <v>1</v>
      </c>
      <c r="V15" s="102" t="s">
        <v>4</v>
      </c>
      <c r="W15" s="102">
        <v>1</v>
      </c>
      <c r="X15" s="102"/>
      <c r="Y15" s="102"/>
      <c r="Z15" s="102">
        <v>0.29166666666666669</v>
      </c>
      <c r="AA15" s="102" t="s">
        <v>3</v>
      </c>
      <c r="AB15" s="102" t="s">
        <v>3</v>
      </c>
      <c r="AC15" s="102" t="s">
        <v>3</v>
      </c>
      <c r="AD15" s="102">
        <f>REG!L21</f>
        <v>6</v>
      </c>
      <c r="AE15" s="102"/>
    </row>
    <row r="16" spans="1:31" s="46" customFormat="1" ht="20.25" customHeight="1" x14ac:dyDescent="0.2">
      <c r="A16" s="120" t="s">
        <v>114</v>
      </c>
      <c r="B16" s="120" t="s">
        <v>115</v>
      </c>
      <c r="C16" s="120" t="s">
        <v>116</v>
      </c>
      <c r="D16" s="120" t="s">
        <v>117</v>
      </c>
      <c r="E16" s="115" t="s">
        <v>3</v>
      </c>
      <c r="F16" s="115" t="s">
        <v>102</v>
      </c>
      <c r="G16" s="115" t="s">
        <v>80</v>
      </c>
      <c r="H16" s="115" t="s">
        <v>85</v>
      </c>
      <c r="I16" s="115" t="s">
        <v>90</v>
      </c>
      <c r="J16" s="117"/>
      <c r="K16" s="117"/>
      <c r="L16" s="103"/>
      <c r="M16" s="103"/>
      <c r="N16" s="103"/>
      <c r="O16" s="103"/>
      <c r="P16" s="103"/>
      <c r="Q16" s="103"/>
      <c r="R16" s="103"/>
      <c r="S16" s="103"/>
      <c r="T16" s="103" t="b">
        <v>1</v>
      </c>
      <c r="U16" s="103" t="b">
        <v>1</v>
      </c>
      <c r="V16" s="103" t="s">
        <v>4</v>
      </c>
      <c r="W16" s="103">
        <v>1</v>
      </c>
      <c r="X16" s="103"/>
      <c r="Y16" s="103"/>
      <c r="Z16" s="103">
        <v>0.3</v>
      </c>
      <c r="AA16" s="103" t="s">
        <v>3</v>
      </c>
      <c r="AB16" s="103" t="s">
        <v>3</v>
      </c>
      <c r="AC16" s="103" t="s">
        <v>3</v>
      </c>
      <c r="AD16" s="103">
        <f>REG!L22</f>
        <v>7</v>
      </c>
      <c r="AE16" s="103"/>
    </row>
    <row r="17" spans="1:31" s="46" customFormat="1" ht="20.25" customHeight="1" x14ac:dyDescent="0.2">
      <c r="A17" s="120" t="s">
        <v>114</v>
      </c>
      <c r="B17" s="120" t="s">
        <v>115</v>
      </c>
      <c r="C17" s="120" t="s">
        <v>116</v>
      </c>
      <c r="D17" s="120" t="s">
        <v>117</v>
      </c>
      <c r="E17" s="115" t="s">
        <v>3</v>
      </c>
      <c r="F17" s="115" t="s">
        <v>103</v>
      </c>
      <c r="G17" s="115" t="s">
        <v>51</v>
      </c>
      <c r="H17" s="115" t="s">
        <v>85</v>
      </c>
      <c r="I17" s="115" t="s">
        <v>86</v>
      </c>
      <c r="J17" s="116">
        <f t="shared" si="0"/>
        <v>0.27083333333333337</v>
      </c>
      <c r="K17" s="116">
        <f t="shared" si="1"/>
        <v>0.54999999999999993</v>
      </c>
      <c r="L17" s="46">
        <v>1</v>
      </c>
      <c r="M17" s="46">
        <v>1</v>
      </c>
      <c r="O17" s="46">
        <v>4.1666666666666664E-2</v>
      </c>
      <c r="R17" s="46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46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20" t="s">
        <v>114</v>
      </c>
      <c r="B18" s="120" t="s">
        <v>115</v>
      </c>
      <c r="C18" s="120" t="s">
        <v>116</v>
      </c>
      <c r="D18" s="120" t="s">
        <v>117</v>
      </c>
      <c r="E18" s="115" t="s">
        <v>3</v>
      </c>
      <c r="F18" s="115" t="s">
        <v>104</v>
      </c>
      <c r="G18" s="115" t="s">
        <v>51</v>
      </c>
      <c r="H18" s="115" t="s">
        <v>85</v>
      </c>
      <c r="I18" s="115" t="s">
        <v>86</v>
      </c>
      <c r="J18" s="116">
        <f t="shared" si="0"/>
        <v>0.27083333333333337</v>
      </c>
      <c r="K18" s="116">
        <f t="shared" si="1"/>
        <v>0.54999999999999993</v>
      </c>
      <c r="L18" s="46">
        <v>1</v>
      </c>
      <c r="M18" s="46">
        <v>1</v>
      </c>
      <c r="R18" s="46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46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20" t="s">
        <v>114</v>
      </c>
      <c r="B19" s="120" t="s">
        <v>115</v>
      </c>
      <c r="C19" s="120" t="s">
        <v>116</v>
      </c>
      <c r="D19" s="120" t="s">
        <v>117</v>
      </c>
      <c r="E19" s="115" t="s">
        <v>3</v>
      </c>
      <c r="F19" s="115" t="s">
        <v>105</v>
      </c>
      <c r="G19" s="115" t="s">
        <v>51</v>
      </c>
      <c r="H19" s="115" t="s">
        <v>85</v>
      </c>
      <c r="I19" s="115" t="s">
        <v>86</v>
      </c>
      <c r="J19" s="116">
        <f t="shared" si="0"/>
        <v>0.27083333333333337</v>
      </c>
      <c r="K19" s="116">
        <f t="shared" si="1"/>
        <v>0.54999999999999993</v>
      </c>
      <c r="L19" s="46">
        <v>1</v>
      </c>
      <c r="M19" s="46">
        <v>1</v>
      </c>
      <c r="R19" s="46">
        <v>0.20833333333333334</v>
      </c>
      <c r="T19" s="46" t="b">
        <v>1</v>
      </c>
      <c r="U19" s="46" t="b">
        <v>1</v>
      </c>
      <c r="V19" s="46" t="s">
        <v>4</v>
      </c>
      <c r="W19" s="46">
        <v>1</v>
      </c>
      <c r="Z19" s="46">
        <v>0.25069444444444444</v>
      </c>
      <c r="AA19" s="46" t="s">
        <v>3</v>
      </c>
      <c r="AB19" s="46" t="s">
        <v>3</v>
      </c>
      <c r="AC19" s="46" t="s">
        <v>3</v>
      </c>
      <c r="AD19" s="46">
        <f>REG!L25</f>
        <v>4</v>
      </c>
    </row>
    <row r="20" spans="1:31" s="46" customFormat="1" ht="20.25" customHeight="1" x14ac:dyDescent="0.2">
      <c r="A20" s="120" t="s">
        <v>114</v>
      </c>
      <c r="B20" s="120" t="s">
        <v>115</v>
      </c>
      <c r="C20" s="120" t="s">
        <v>116</v>
      </c>
      <c r="D20" s="120" t="s">
        <v>117</v>
      </c>
      <c r="E20" s="115" t="s">
        <v>3</v>
      </c>
      <c r="F20" s="115" t="s">
        <v>106</v>
      </c>
      <c r="G20" s="115" t="s">
        <v>51</v>
      </c>
      <c r="H20" s="115" t="s">
        <v>85</v>
      </c>
      <c r="I20" s="115" t="s">
        <v>86</v>
      </c>
      <c r="J20" s="116">
        <f t="shared" si="0"/>
        <v>0.27083333333333337</v>
      </c>
      <c r="K20" s="116">
        <f t="shared" si="1"/>
        <v>0.54999999999999993</v>
      </c>
      <c r="L20" s="46">
        <v>1</v>
      </c>
      <c r="M20" s="46">
        <v>1</v>
      </c>
      <c r="R20" s="46">
        <v>0.25</v>
      </c>
      <c r="T20" s="46" t="b">
        <v>1</v>
      </c>
      <c r="U20" s="46" t="b">
        <v>1</v>
      </c>
      <c r="V20" s="46" t="s">
        <v>4</v>
      </c>
      <c r="W20" s="46">
        <v>1</v>
      </c>
      <c r="Z20" s="46">
        <v>0.27291666666666664</v>
      </c>
      <c r="AA20" s="46" t="s">
        <v>3</v>
      </c>
      <c r="AB20" s="46" t="s">
        <v>3</v>
      </c>
      <c r="AC20" s="46" t="s">
        <v>3</v>
      </c>
      <c r="AD20" s="46">
        <f>REG!L26</f>
        <v>5</v>
      </c>
    </row>
    <row r="21" spans="1:31" s="46" customFormat="1" ht="20.25" customHeight="1" x14ac:dyDescent="0.2">
      <c r="A21" s="120" t="s">
        <v>114</v>
      </c>
      <c r="B21" s="120" t="s">
        <v>115</v>
      </c>
      <c r="C21" s="120" t="s">
        <v>116</v>
      </c>
      <c r="D21" s="120" t="s">
        <v>117</v>
      </c>
      <c r="E21" s="115" t="s">
        <v>3</v>
      </c>
      <c r="F21" s="115" t="s">
        <v>107</v>
      </c>
      <c r="G21" s="115" t="s">
        <v>79</v>
      </c>
      <c r="H21" s="115" t="s">
        <v>85</v>
      </c>
      <c r="I21" s="115" t="s">
        <v>88</v>
      </c>
      <c r="J21" s="118">
        <f t="shared" si="0"/>
        <v>0.27083333333333337</v>
      </c>
      <c r="K21" s="118">
        <f t="shared" si="1"/>
        <v>0.46666666666666667</v>
      </c>
      <c r="L21" s="102">
        <v>1</v>
      </c>
      <c r="M21" s="102">
        <v>1</v>
      </c>
      <c r="N21" s="102"/>
      <c r="O21" s="102"/>
      <c r="P21" s="102"/>
      <c r="Q21" s="102"/>
      <c r="R21" s="102">
        <v>0.25</v>
      </c>
      <c r="S21" s="102"/>
      <c r="T21" s="102" t="b">
        <v>1</v>
      </c>
      <c r="U21" s="102" t="b">
        <v>1</v>
      </c>
      <c r="V21" s="102" t="s">
        <v>4</v>
      </c>
      <c r="W21" s="102">
        <v>1</v>
      </c>
      <c r="X21" s="102"/>
      <c r="Y21" s="102"/>
      <c r="Z21" s="102">
        <v>0.39027777777777778</v>
      </c>
      <c r="AA21" s="102" t="s">
        <v>3</v>
      </c>
      <c r="AB21" s="102" t="s">
        <v>3</v>
      </c>
      <c r="AC21" s="102" t="s">
        <v>3</v>
      </c>
      <c r="AD21" s="102">
        <f>REG!L27</f>
        <v>6</v>
      </c>
      <c r="AE21" s="102"/>
    </row>
    <row r="22" spans="1:31" s="46" customFormat="1" ht="20.25" customHeight="1" x14ac:dyDescent="0.2">
      <c r="A22" s="120" t="s">
        <v>114</v>
      </c>
      <c r="B22" s="120" t="s">
        <v>115</v>
      </c>
      <c r="C22" s="120" t="s">
        <v>116</v>
      </c>
      <c r="D22" s="120" t="s">
        <v>117</v>
      </c>
      <c r="E22" s="115" t="s">
        <v>3</v>
      </c>
      <c r="F22" s="115" t="s">
        <v>108</v>
      </c>
      <c r="G22" s="115" t="s">
        <v>80</v>
      </c>
      <c r="H22" s="115" t="s">
        <v>85</v>
      </c>
      <c r="I22" s="115" t="s">
        <v>90</v>
      </c>
      <c r="J22" s="117">
        <f t="shared" si="0"/>
        <v>0.27083333333333337</v>
      </c>
      <c r="K22" s="117">
        <f t="shared" si="1"/>
        <v>0.5083333333333333</v>
      </c>
      <c r="L22" s="103">
        <v>1</v>
      </c>
      <c r="M22" s="103">
        <v>1</v>
      </c>
      <c r="N22" s="103"/>
      <c r="O22" s="103"/>
      <c r="P22" s="103"/>
      <c r="Q22" s="103"/>
      <c r="R22" s="103">
        <v>0.25</v>
      </c>
      <c r="S22" s="103"/>
      <c r="T22" s="103" t="b">
        <v>1</v>
      </c>
      <c r="U22" s="103" t="b">
        <v>1</v>
      </c>
      <c r="V22" s="103" t="s">
        <v>4</v>
      </c>
      <c r="W22" s="103">
        <v>1</v>
      </c>
      <c r="X22" s="103"/>
      <c r="Y22" s="103"/>
      <c r="Z22" s="103">
        <v>0.30486111111111108</v>
      </c>
      <c r="AA22" s="103" t="s">
        <v>3</v>
      </c>
      <c r="AB22" s="103" t="s">
        <v>3</v>
      </c>
      <c r="AC22" s="103" t="s">
        <v>3</v>
      </c>
      <c r="AD22" s="103">
        <f>REG!L28</f>
        <v>7</v>
      </c>
      <c r="AE22" s="103"/>
    </row>
    <row r="23" spans="1:31" s="46" customFormat="1" ht="20.25" customHeight="1" x14ac:dyDescent="0.2">
      <c r="A23" s="120" t="s">
        <v>114</v>
      </c>
      <c r="B23" s="120" t="s">
        <v>115</v>
      </c>
      <c r="C23" s="120" t="s">
        <v>116</v>
      </c>
      <c r="D23" s="120" t="s">
        <v>117</v>
      </c>
      <c r="E23" s="115" t="s">
        <v>3</v>
      </c>
      <c r="F23" s="115" t="s">
        <v>109</v>
      </c>
      <c r="G23" s="115" t="s">
        <v>51</v>
      </c>
      <c r="H23" s="115" t="s">
        <v>85</v>
      </c>
      <c r="I23" s="115" t="s">
        <v>86</v>
      </c>
      <c r="J23" s="116">
        <f t="shared" si="0"/>
        <v>0.27083333333333337</v>
      </c>
      <c r="K23" s="116">
        <f t="shared" si="1"/>
        <v>0.54999999999999993</v>
      </c>
      <c r="L23" s="46">
        <v>1</v>
      </c>
      <c r="M23" s="46">
        <v>1</v>
      </c>
      <c r="R23" s="46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46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20" t="s">
        <v>114</v>
      </c>
      <c r="B24" s="120" t="s">
        <v>115</v>
      </c>
      <c r="C24" s="120" t="s">
        <v>116</v>
      </c>
      <c r="D24" s="120" t="s">
        <v>117</v>
      </c>
      <c r="E24" s="115" t="s">
        <v>3</v>
      </c>
      <c r="F24" s="115" t="s">
        <v>110</v>
      </c>
      <c r="G24" s="115" t="s">
        <v>51</v>
      </c>
      <c r="H24" s="115" t="s">
        <v>85</v>
      </c>
      <c r="I24" s="115" t="s">
        <v>86</v>
      </c>
      <c r="J24" s="116">
        <f t="shared" si="0"/>
        <v>0.27083333333333337</v>
      </c>
      <c r="K24" s="116">
        <f t="shared" si="1"/>
        <v>0.54999999999999993</v>
      </c>
      <c r="L24" s="46">
        <v>1</v>
      </c>
      <c r="M24" s="46">
        <v>1</v>
      </c>
      <c r="R24" s="46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46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20" t="s">
        <v>114</v>
      </c>
      <c r="B25" s="120" t="s">
        <v>115</v>
      </c>
      <c r="C25" s="120" t="s">
        <v>116</v>
      </c>
      <c r="D25" s="120" t="s">
        <v>117</v>
      </c>
      <c r="E25" s="115" t="s">
        <v>3</v>
      </c>
      <c r="F25" s="115" t="s">
        <v>111</v>
      </c>
      <c r="G25" s="115" t="s">
        <v>51</v>
      </c>
      <c r="H25" s="115" t="s">
        <v>85</v>
      </c>
      <c r="I25" s="115" t="s">
        <v>86</v>
      </c>
      <c r="J25" s="116">
        <f t="shared" si="0"/>
        <v>0.27083333333333337</v>
      </c>
      <c r="K25" s="116">
        <f t="shared" si="1"/>
        <v>0.54999999999999993</v>
      </c>
      <c r="L25" s="46">
        <v>1</v>
      </c>
      <c r="M25" s="46">
        <v>1</v>
      </c>
      <c r="R25" s="46">
        <v>0.20833333333333334</v>
      </c>
      <c r="T25" s="46" t="b">
        <v>1</v>
      </c>
      <c r="U25" s="46" t="b">
        <v>1</v>
      </c>
      <c r="V25" s="46" t="s">
        <v>4</v>
      </c>
      <c r="W25" s="46">
        <v>1</v>
      </c>
      <c r="Z25" s="46">
        <v>0.26180555555555557</v>
      </c>
      <c r="AA25" s="46" t="s">
        <v>3</v>
      </c>
      <c r="AB25" s="46" t="s">
        <v>3</v>
      </c>
      <c r="AC25" s="46" t="s">
        <v>3</v>
      </c>
      <c r="AD25" s="46">
        <f>REG!L31</f>
        <v>4</v>
      </c>
    </row>
    <row r="26" spans="1:31" s="46" customFormat="1" ht="20.25" customHeight="1" x14ac:dyDescent="0.2">
      <c r="A26" s="120" t="s">
        <v>114</v>
      </c>
      <c r="B26" s="120" t="s">
        <v>115</v>
      </c>
      <c r="C26" s="120" t="s">
        <v>116</v>
      </c>
      <c r="D26" s="120" t="s">
        <v>117</v>
      </c>
      <c r="E26" s="115" t="s">
        <v>3</v>
      </c>
      <c r="F26" s="115" t="s">
        <v>112</v>
      </c>
      <c r="G26" s="115" t="s">
        <v>51</v>
      </c>
      <c r="H26" s="115" t="s">
        <v>85</v>
      </c>
      <c r="I26" s="115" t="s">
        <v>86</v>
      </c>
      <c r="J26" s="116">
        <f t="shared" si="0"/>
        <v>0.27083333333333337</v>
      </c>
      <c r="K26" s="116">
        <f t="shared" si="1"/>
        <v>0.54999999999999993</v>
      </c>
      <c r="L26" s="46">
        <v>1</v>
      </c>
      <c r="M26" s="46">
        <v>1</v>
      </c>
      <c r="R26" s="46">
        <v>0.25</v>
      </c>
      <c r="T26" s="46" t="b">
        <v>1</v>
      </c>
      <c r="U26" s="46" t="b">
        <v>1</v>
      </c>
      <c r="V26" s="46" t="s">
        <v>4</v>
      </c>
      <c r="W26" s="46">
        <v>1</v>
      </c>
      <c r="Z26" s="46">
        <v>0.27986111111111112</v>
      </c>
      <c r="AA26" s="46" t="s">
        <v>3</v>
      </c>
      <c r="AB26" s="46" t="s">
        <v>3</v>
      </c>
      <c r="AC26" s="46" t="s">
        <v>3</v>
      </c>
      <c r="AD26" s="46">
        <f>REG!L32</f>
        <v>5</v>
      </c>
    </row>
    <row r="27" spans="1:31" s="46" customFormat="1" ht="20.25" customHeight="1" x14ac:dyDescent="0.2">
      <c r="A27" s="120" t="s">
        <v>114</v>
      </c>
      <c r="B27" s="120" t="s">
        <v>115</v>
      </c>
      <c r="C27" s="120" t="s">
        <v>116</v>
      </c>
      <c r="D27" s="120" t="s">
        <v>117</v>
      </c>
      <c r="E27" s="115" t="s">
        <v>3</v>
      </c>
      <c r="F27" s="121">
        <v>43707</v>
      </c>
      <c r="G27" s="115" t="s">
        <v>79</v>
      </c>
      <c r="H27" s="115" t="s">
        <v>85</v>
      </c>
      <c r="I27" s="115" t="s">
        <v>88</v>
      </c>
      <c r="J27" s="118">
        <f t="shared" si="0"/>
        <v>0.27083333333333337</v>
      </c>
      <c r="K27" s="118">
        <f t="shared" si="1"/>
        <v>0.46666666666666667</v>
      </c>
      <c r="L27" s="102">
        <v>1</v>
      </c>
      <c r="M27" s="102">
        <v>1</v>
      </c>
      <c r="N27" s="102"/>
      <c r="O27" s="102"/>
      <c r="P27" s="102"/>
      <c r="Q27" s="102"/>
      <c r="R27" s="102">
        <v>0.25</v>
      </c>
      <c r="S27" s="102"/>
      <c r="T27" s="102" t="b">
        <v>1</v>
      </c>
      <c r="U27" s="102" t="b">
        <v>1</v>
      </c>
      <c r="V27" s="102" t="s">
        <v>4</v>
      </c>
      <c r="W27" s="102">
        <v>1</v>
      </c>
      <c r="X27" s="102"/>
      <c r="Y27" s="102"/>
      <c r="Z27" s="102">
        <v>0.39027777777777778</v>
      </c>
      <c r="AA27" s="102" t="s">
        <v>3</v>
      </c>
      <c r="AB27" s="102" t="s">
        <v>3</v>
      </c>
      <c r="AC27" s="102" t="s">
        <v>3</v>
      </c>
      <c r="AD27" s="102">
        <f>REG!L33</f>
        <v>6</v>
      </c>
      <c r="AE27" s="102"/>
    </row>
    <row r="28" spans="1:31" ht="15" x14ac:dyDescent="0.25">
      <c r="A28" s="120" t="s">
        <v>114</v>
      </c>
      <c r="B28" s="120" t="s">
        <v>115</v>
      </c>
      <c r="C28" s="120" t="s">
        <v>116</v>
      </c>
      <c r="D28" s="120" t="s">
        <v>117</v>
      </c>
      <c r="E28" s="115" t="s">
        <v>3</v>
      </c>
      <c r="F28" s="121">
        <v>43708</v>
      </c>
      <c r="G28" s="115" t="s">
        <v>80</v>
      </c>
      <c r="H28" s="115" t="s">
        <v>85</v>
      </c>
      <c r="I28" s="115" t="s">
        <v>90</v>
      </c>
      <c r="J28" s="117">
        <f t="shared" si="0"/>
        <v>0.27083333333333337</v>
      </c>
      <c r="K28" s="117">
        <f t="shared" si="1"/>
        <v>0.5083333333333333</v>
      </c>
      <c r="L28" s="103">
        <v>1</v>
      </c>
      <c r="M28" s="103">
        <v>1</v>
      </c>
      <c r="N28" s="103"/>
      <c r="O28" s="103"/>
      <c r="P28" s="103"/>
      <c r="Q28" s="103"/>
      <c r="R28" s="103">
        <v>0.25</v>
      </c>
      <c r="S28" s="103"/>
      <c r="T28" s="103" t="b">
        <v>1</v>
      </c>
      <c r="U28" s="103" t="b">
        <v>1</v>
      </c>
      <c r="V28" s="103" t="s">
        <v>4</v>
      </c>
      <c r="W28" s="103">
        <v>1</v>
      </c>
      <c r="X28" s="103"/>
      <c r="Y28" s="103"/>
      <c r="Z28" s="103">
        <v>0.30486111111111108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J29" s="11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f>REG!L35</f>
        <v>0</v>
      </c>
    </row>
    <row r="30" spans="1:31" x14ac:dyDescent="0.25">
      <c r="J30" s="11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AB6" activePane="bottomRight" state="frozen"/>
      <selection pane="topRight" activeCell="L1" sqref="L1"/>
      <selection pane="bottomLeft" activeCell="A2" sqref="A2"/>
      <selection pane="bottomRight" activeCell="AH31" sqref="AH31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1" t="s">
        <v>83</v>
      </c>
      <c r="AH1" s="111" t="s">
        <v>82</v>
      </c>
    </row>
    <row r="2" spans="1:34" s="46" customFormat="1" ht="20.25" customHeight="1" x14ac:dyDescent="0.2">
      <c r="A2" s="104" t="str">
        <f>IF(copas!A2="","",copas!A2)</f>
        <v>72</v>
      </c>
      <c r="B2" s="107" t="str">
        <f>IF(copas!B2="","",copas!B2)</f>
        <v>11</v>
      </c>
      <c r="C2" s="107" t="str">
        <f>IF(copas!C2="","",copas!C2)</f>
        <v>2155753654120003</v>
      </c>
      <c r="D2" s="107" t="str">
        <f>IF(copas!D2="","",copas!D2)</f>
        <v>MUH. ZUHDI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6" t="str">
        <f>IF(copas!H2="","",copas!H2)</f>
        <v>07:00</v>
      </c>
      <c r="I2" s="106" t="str">
        <f>IF(copas!I2="","",copas!I2)</f>
        <v>13:00</v>
      </c>
      <c r="J2" s="106">
        <f>IF(copas!J2="","",copas!J2)+TIME(0,AG2,0)</f>
        <v>0.27708333333333335</v>
      </c>
      <c r="K2" s="106">
        <f>IF(copas!K2="","",copas!K2)+TIME(0,AH2,0)</f>
        <v>0.5527777777777777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9</v>
      </c>
      <c r="AH2" s="113">
        <v>4</v>
      </c>
    </row>
    <row r="3" spans="1:34" s="46" customFormat="1" ht="20.25" customHeight="1" x14ac:dyDescent="0.2">
      <c r="A3" s="107" t="str">
        <f>IF(copas!A3="","",copas!A3)</f>
        <v>72</v>
      </c>
      <c r="B3" s="107" t="str">
        <f>IF(copas!B3="","",copas!B3)</f>
        <v>11</v>
      </c>
      <c r="C3" s="107" t="str">
        <f>IF(copas!C3="","",copas!C3)</f>
        <v>2155753654120003</v>
      </c>
      <c r="D3" s="107" t="str">
        <f>IF(copas!D3="","",copas!D3)</f>
        <v>MUH. ZUHDI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6" t="str">
        <f>IF(copas!H3="","",copas!H3)</f>
        <v>07:00</v>
      </c>
      <c r="I3" s="106" t="str">
        <f>IF(copas!I3="","",copas!I3)</f>
        <v>11:00</v>
      </c>
      <c r="J3" s="106">
        <f>IF(copas!J3="","",copas!J3)+TIME(0,AG3,0)</f>
        <v>0.27569444444444446</v>
      </c>
      <c r="K3" s="106">
        <f>IF(copas!K3="","",copas!K3)+TIME(0,AH3,0)</f>
        <v>0.47013888888888888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7</v>
      </c>
      <c r="AH3" s="113">
        <v>5</v>
      </c>
    </row>
    <row r="4" spans="1:34" s="46" customFormat="1" ht="20.25" customHeight="1" x14ac:dyDescent="0.2">
      <c r="A4" s="107" t="str">
        <f>IF(copas!A4="","",copas!A4)</f>
        <v>72</v>
      </c>
      <c r="B4" s="107" t="str">
        <f>IF(copas!B4="","",copas!B4)</f>
        <v>11</v>
      </c>
      <c r="C4" s="107" t="str">
        <f>IF(copas!C4="","",copas!C4)</f>
        <v>2155753654120003</v>
      </c>
      <c r="D4" s="107" t="str">
        <f>IF(copas!D4="","",copas!D4)</f>
        <v>MUH. ZUHDI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6" t="str">
        <f>IF(copas!H4="","",copas!H4)</f>
        <v>07:00</v>
      </c>
      <c r="I4" s="106" t="str">
        <f>IF(copas!I4="","",copas!I4)</f>
        <v>12:00</v>
      </c>
      <c r="J4" s="106">
        <f>IF(copas!J4="","",copas!J4)+TIME(0,AG4,0)</f>
        <v>0.27430555555555558</v>
      </c>
      <c r="K4" s="106">
        <f>IF(copas!K4="","",copas!K4)+TIME(0,AH4,0)</f>
        <v>0.51249999999999996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5</v>
      </c>
      <c r="AH4" s="113">
        <v>6</v>
      </c>
    </row>
    <row r="5" spans="1:34" s="46" customFormat="1" ht="20.25" customHeight="1" x14ac:dyDescent="0.2">
      <c r="A5" s="107" t="str">
        <f>IF(copas!A5="","",copas!A5)</f>
        <v>72</v>
      </c>
      <c r="B5" s="107" t="str">
        <f>IF(copas!B5="","",copas!B5)</f>
        <v>11</v>
      </c>
      <c r="C5" s="107" t="str">
        <f>IF(copas!C5="","",copas!C5)</f>
        <v>2155753654120003</v>
      </c>
      <c r="D5" s="107" t="str">
        <f>IF(copas!D5="","",copas!D5)</f>
        <v>MUH. ZUHDI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6" t="str">
        <f>IF(copas!H5="","",copas!H5)</f>
        <v>07:00</v>
      </c>
      <c r="I5" s="106" t="str">
        <f>IF(copas!I5="","",copas!I5)</f>
        <v>13:00</v>
      </c>
      <c r="J5" s="106">
        <f>IF(copas!J5="","",copas!J5)+TIME(0,AG5,0)</f>
        <v>0.27152777777777781</v>
      </c>
      <c r="K5" s="106">
        <f>IF(copas!K5="","",copas!K5)+TIME(0,AH5,0)</f>
        <v>0.55347222222222214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113">
        <v>1</v>
      </c>
      <c r="AH5" s="46">
        <v>5</v>
      </c>
    </row>
    <row r="6" spans="1:34" s="46" customFormat="1" ht="20.25" customHeight="1" x14ac:dyDescent="0.2">
      <c r="A6" s="107" t="str">
        <f>IF(copas!A6="","",copas!A6)</f>
        <v>72</v>
      </c>
      <c r="B6" s="107" t="str">
        <f>IF(copas!B6="","",copas!B6)</f>
        <v>11</v>
      </c>
      <c r="C6" s="107" t="str">
        <f>IF(copas!C6="","",copas!C6)</f>
        <v>2155753654120003</v>
      </c>
      <c r="D6" s="107" t="str">
        <f>IF(copas!D6="","",copas!D6)</f>
        <v>MUH. ZUHDI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6" t="str">
        <f>IF(copas!H6="","",copas!H6)</f>
        <v>07:00</v>
      </c>
      <c r="I6" s="106" t="str">
        <f>IF(copas!I6="","",copas!I6)</f>
        <v>13:00</v>
      </c>
      <c r="J6" s="106">
        <f>IF(copas!J6="","",copas!J6)+TIME(0,AG6,0)</f>
        <v>0.2729166666666667</v>
      </c>
      <c r="K6" s="106">
        <f>IF(copas!K6="","",copas!K6)+TIME(0,AH6,0)</f>
        <v>0.55208333333333326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113">
        <v>3</v>
      </c>
      <c r="AH6" s="113">
        <v>3</v>
      </c>
    </row>
    <row r="7" spans="1:34" s="46" customFormat="1" ht="20.25" customHeight="1" x14ac:dyDescent="0.2">
      <c r="A7" s="107" t="str">
        <f>IF(copas!A7="","",copas!A7)</f>
        <v>72</v>
      </c>
      <c r="B7" s="107" t="str">
        <f>IF(copas!B7="","",copas!B7)</f>
        <v>11</v>
      </c>
      <c r="C7" s="107" t="str">
        <f>IF(copas!C7="","",copas!C7)</f>
        <v>2155753654120003</v>
      </c>
      <c r="D7" s="107" t="str">
        <f>IF(copas!D7="","",copas!D7)</f>
        <v>MUH. ZUHDI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6" t="str">
        <f>IF(copas!H7="","",copas!H7)</f>
        <v>07:00</v>
      </c>
      <c r="I7" s="106" t="str">
        <f>IF(copas!I7="","",copas!I7)</f>
        <v>13:00</v>
      </c>
      <c r="J7" s="106">
        <f>IF(copas!J7="","",copas!J7)+TIME(0,AG7,0)</f>
        <v>0.27361111111111114</v>
      </c>
      <c r="K7" s="106">
        <f>IF(copas!K7="","",copas!K7)+TIME(0,AH7,0)</f>
        <v>0.55138888888888882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113">
        <v>4</v>
      </c>
      <c r="AH7" s="113">
        <v>2</v>
      </c>
    </row>
    <row r="8" spans="1:34" s="46" customFormat="1" ht="20.25" customHeight="1" x14ac:dyDescent="0.2">
      <c r="A8" s="107" t="str">
        <f>IF(copas!A8="","",copas!A8)</f>
        <v>72</v>
      </c>
      <c r="B8" s="107" t="str">
        <f>IF(copas!B8="","",copas!B8)</f>
        <v>11</v>
      </c>
      <c r="C8" s="107" t="str">
        <f>IF(copas!C8="","",copas!C8)</f>
        <v>2155753654120003</v>
      </c>
      <c r="D8" s="107" t="str">
        <f>IF(copas!D8="","",copas!D8)</f>
        <v>MUH. ZUHDI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6" t="str">
        <f>IF(copas!H8="","",copas!H8)</f>
        <v>07:00</v>
      </c>
      <c r="I8" s="106" t="str">
        <f>IF(copas!I8="","",copas!I8)</f>
        <v>13:00</v>
      </c>
      <c r="J8" s="106">
        <f>IF(copas!J8="","",copas!J8)+TIME(0,AG8,0)</f>
        <v>0.27500000000000002</v>
      </c>
      <c r="K8" s="106">
        <f>IF(copas!K8="","",copas!K8)+TIME(0,AH8,0)</f>
        <v>0.55138888888888882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113">
        <v>6</v>
      </c>
      <c r="AH8" s="113">
        <v>2</v>
      </c>
    </row>
    <row r="9" spans="1:34" s="46" customFormat="1" ht="20.25" customHeight="1" x14ac:dyDescent="0.2">
      <c r="A9" s="107" t="str">
        <f>IF(copas!A9="","",copas!A9)</f>
        <v>72</v>
      </c>
      <c r="B9" s="107" t="str">
        <f>IF(copas!B9="","",copas!B9)</f>
        <v>11</v>
      </c>
      <c r="C9" s="107" t="str">
        <f>IF(copas!C9="","",copas!C9)</f>
        <v>2155753654120003</v>
      </c>
      <c r="D9" s="107" t="str">
        <f>IF(copas!D9="","",copas!D9)</f>
        <v>MUH. ZUHDI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6" t="str">
        <f>IF(copas!H9="","",copas!H9)</f>
        <v>07:00</v>
      </c>
      <c r="I9" s="106" t="str">
        <f>IF(copas!I9="","",copas!I9)</f>
        <v>11:00</v>
      </c>
      <c r="J9" s="106">
        <f>IF(copas!J9="","",copas!J9)+TIME(0,AG9,0)</f>
        <v>0.27708333333333335</v>
      </c>
      <c r="K9" s="106">
        <f>IF(copas!K9="","",copas!K9)+TIME(0,AH9,0)</f>
        <v>0.46944444444444444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113">
        <v>9</v>
      </c>
      <c r="AH9" s="113">
        <v>4</v>
      </c>
    </row>
    <row r="10" spans="1:34" s="46" customFormat="1" ht="20.25" customHeight="1" x14ac:dyDescent="0.2">
      <c r="A10" s="107" t="str">
        <f>IF(copas!A10="","",copas!A10)</f>
        <v>72</v>
      </c>
      <c r="B10" s="107" t="str">
        <f>IF(copas!B10="","",copas!B10)</f>
        <v>11</v>
      </c>
      <c r="C10" s="107" t="str">
        <f>IF(copas!C10="","",copas!C10)</f>
        <v>2155753654120003</v>
      </c>
      <c r="D10" s="107" t="str">
        <f>IF(copas!D10="","",copas!D10)</f>
        <v>MUH. ZUHDI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6" t="str">
        <f>IF(copas!H10="","",copas!H10)</f>
        <v>07:00</v>
      </c>
      <c r="I10" s="106" t="str">
        <f>IF(copas!I10="","",copas!I10)</f>
        <v>12:00</v>
      </c>
      <c r="J10" s="106">
        <f>IF(copas!J10="","",copas!J10)+TIME(0,AG10,0)</f>
        <v>0.27083333333333337</v>
      </c>
      <c r="K10" s="106">
        <f>IF(copas!K10="","",copas!K10)+TIME(0,AH10,0)</f>
        <v>0.51111111111111107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113">
        <v>0</v>
      </c>
      <c r="AH10" s="113">
        <v>4</v>
      </c>
    </row>
    <row r="11" spans="1:34" s="46" customFormat="1" ht="20.25" customHeight="1" x14ac:dyDescent="0.2">
      <c r="A11" s="107" t="str">
        <f>IF(copas!A11="","",copas!A11)</f>
        <v>72</v>
      </c>
      <c r="B11" s="107" t="str">
        <f>IF(copas!B11="","",copas!B11)</f>
        <v>11</v>
      </c>
      <c r="C11" s="107" t="str">
        <f>IF(copas!C11="","",copas!C11)</f>
        <v>2155753654120003</v>
      </c>
      <c r="D11" s="107" t="str">
        <f>IF(copas!D11="","",copas!D11)</f>
        <v>MUH. ZUHDI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6" t="str">
        <f>IF(copas!H11="","",copas!H11)</f>
        <v>07:00</v>
      </c>
      <c r="I11" s="106" t="str">
        <f>IF(copas!I11="","",copas!I11)</f>
        <v>13:00</v>
      </c>
      <c r="J11" s="106">
        <f>IF(copas!J11="","",copas!J11)+TIME(0,AG11,0)</f>
        <v>0.27638888888888891</v>
      </c>
      <c r="K11" s="106">
        <f>IF(copas!K11="","",copas!K11)+TIME(0,AH11,0)</f>
        <v>0.55347222222222214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113">
        <v>8</v>
      </c>
      <c r="AH11" s="113">
        <v>5</v>
      </c>
    </row>
    <row r="12" spans="1:34" s="46" customFormat="1" ht="20.25" customHeight="1" x14ac:dyDescent="0.2">
      <c r="A12" s="107" t="str">
        <f>IF(copas!A12="","",copas!A12)</f>
        <v>72</v>
      </c>
      <c r="B12" s="107" t="str">
        <f>IF(copas!B12="","",copas!B12)</f>
        <v>11</v>
      </c>
      <c r="C12" s="107" t="str">
        <f>IF(copas!C12="","",copas!C12)</f>
        <v>2155753654120003</v>
      </c>
      <c r="D12" s="107" t="str">
        <f>IF(copas!D12="","",copas!D12)</f>
        <v>MUH. ZUHDI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6" t="str">
        <f>IF(copas!H12="","",copas!H12)</f>
        <v>07:00</v>
      </c>
      <c r="I12" s="106" t="str">
        <f>IF(copas!I12="","",copas!I12)</f>
        <v>13:00</v>
      </c>
      <c r="J12" s="106">
        <f>IF(copas!J12="","",copas!J12)+TIME(0,AG12,0)</f>
        <v>0.27500000000000002</v>
      </c>
      <c r="K12" s="106">
        <f>IF(copas!K12="","",copas!K12)+TIME(0,AH12,0)</f>
        <v>0.55486111111111103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113">
        <v>6</v>
      </c>
      <c r="AH12" s="113">
        <v>7</v>
      </c>
    </row>
    <row r="13" spans="1:34" s="46" customFormat="1" ht="20.25" customHeight="1" x14ac:dyDescent="0.2">
      <c r="A13" s="107" t="str">
        <f>IF(copas!A13="","",copas!A13)</f>
        <v>72</v>
      </c>
      <c r="B13" s="107" t="str">
        <f>IF(copas!B13="","",copas!B13)</f>
        <v>11</v>
      </c>
      <c r="C13" s="107" t="str">
        <f>IF(copas!C13="","",copas!C13)</f>
        <v>2155753654120003</v>
      </c>
      <c r="D13" s="107" t="str">
        <f>IF(copas!D13="","",copas!D13)</f>
        <v>MUH. ZUHDI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6" t="str">
        <f>IF(copas!H13="","",copas!H13)</f>
        <v>07:00</v>
      </c>
      <c r="I13" s="106" t="str">
        <f>IF(copas!I13="","",copas!I13)</f>
        <v>13:00</v>
      </c>
      <c r="J13" s="106">
        <f>IF(copas!J13="","",copas!J13)+TIME(0,AG13,0)</f>
        <v>0.27361111111111114</v>
      </c>
      <c r="K13" s="106">
        <f>IF(copas!K13="","",copas!K13)+TIME(0,AH13,0)</f>
        <v>0.55555555555555547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113">
        <v>4</v>
      </c>
      <c r="AH13" s="113">
        <v>8</v>
      </c>
    </row>
    <row r="14" spans="1:34" s="46" customFormat="1" ht="20.25" customHeight="1" x14ac:dyDescent="0.2">
      <c r="A14" s="107" t="str">
        <f>IF(copas!A14="","",copas!A14)</f>
        <v>72</v>
      </c>
      <c r="B14" s="107" t="str">
        <f>IF(copas!B14="","",copas!B14)</f>
        <v>11</v>
      </c>
      <c r="C14" s="107" t="str">
        <f>IF(copas!C14="","",copas!C14)</f>
        <v>2155753654120003</v>
      </c>
      <c r="D14" s="107" t="str">
        <f>IF(copas!D14="","",copas!D14)</f>
        <v>MUH. ZUHDI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6" t="str">
        <f>IF(copas!H14="","",copas!H14)</f>
        <v>07:00</v>
      </c>
      <c r="I14" s="106" t="str">
        <f>IF(copas!I14="","",copas!I14)</f>
        <v>13:00</v>
      </c>
      <c r="J14" s="106">
        <f>IF(copas!J14="","",copas!J14)+TIME(0,AG14,0)</f>
        <v>0.27222222222222225</v>
      </c>
      <c r="K14" s="106">
        <f>IF(copas!K14="","",copas!K14)+TIME(0,AH14,0)</f>
        <v>0.55347222222222214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113">
        <v>2</v>
      </c>
      <c r="AH14" s="113">
        <v>5</v>
      </c>
    </row>
    <row r="15" spans="1:34" s="46" customFormat="1" ht="20.25" customHeight="1" x14ac:dyDescent="0.2">
      <c r="A15" s="107" t="str">
        <f>IF(copas!A15="","",copas!A15)</f>
        <v>72</v>
      </c>
      <c r="B15" s="107" t="str">
        <f>IF(copas!B15="","",copas!B15)</f>
        <v>11</v>
      </c>
      <c r="C15" s="107" t="str">
        <f>IF(copas!C15="","",copas!C15)</f>
        <v>2155753654120003</v>
      </c>
      <c r="D15" s="107" t="str">
        <f>IF(copas!D15="","",copas!D15)</f>
        <v>MUH. ZUHDI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6" t="str">
        <f>IF(copas!H15="","",copas!H15)</f>
        <v>07:00</v>
      </c>
      <c r="I15" s="106" t="str">
        <f>IF(copas!I15="","",copas!I15)</f>
        <v>11:00</v>
      </c>
      <c r="J15" s="106">
        <f>IF(copas!J15="","",copas!J15)+TIME(0,AG15,0)</f>
        <v>0.27500000000000002</v>
      </c>
      <c r="K15" s="106">
        <f>IF(copas!K15="","",copas!K15)+TIME(0,AH15,0)</f>
        <v>0.46944444444444444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113">
        <v>6</v>
      </c>
      <c r="AH15" s="113">
        <v>4</v>
      </c>
    </row>
    <row r="16" spans="1:34" s="46" customFormat="1" ht="20.25" customHeight="1" x14ac:dyDescent="0.2">
      <c r="A16" s="107" t="str">
        <f>IF(copas!A16="","",copas!A16)</f>
        <v>72</v>
      </c>
      <c r="B16" s="107" t="str">
        <f>IF(copas!B16="","",copas!B16)</f>
        <v>11</v>
      </c>
      <c r="C16" s="107" t="str">
        <f>IF(copas!C16="","",copas!C16)</f>
        <v>2155753654120003</v>
      </c>
      <c r="D16" s="107" t="str">
        <f>IF(copas!D16="","",copas!D16)</f>
        <v>MUH. ZUHDI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6" t="str">
        <f>IF(copas!H16="","",copas!H16)</f>
        <v>07:00</v>
      </c>
      <c r="I16" s="106" t="str">
        <f>IF(copas!I16="","",copas!I16)</f>
        <v>12:00</v>
      </c>
      <c r="J16" s="106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 t="str">
        <f>IF(copas!R16="","",copas!R16)</f>
        <v/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113">
        <v>1</v>
      </c>
      <c r="AH16" s="113">
        <v>2</v>
      </c>
    </row>
    <row r="17" spans="1:34" s="46" customFormat="1" ht="20.25" customHeight="1" x14ac:dyDescent="0.2">
      <c r="A17" s="107" t="str">
        <f>IF(copas!A17="","",copas!A17)</f>
        <v>72</v>
      </c>
      <c r="B17" s="107" t="str">
        <f>IF(copas!B17="","",copas!B17)</f>
        <v>11</v>
      </c>
      <c r="C17" s="107" t="str">
        <f>IF(copas!C17="","",copas!C17)</f>
        <v>2155753654120003</v>
      </c>
      <c r="D17" s="107" t="str">
        <f>IF(copas!D17="","",copas!D17)</f>
        <v>MUH. ZUHDI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6" t="str">
        <f>IF(copas!H17="","",copas!H17)</f>
        <v>07:00</v>
      </c>
      <c r="I17" s="106" t="str">
        <f>IF(copas!I17="","",copas!I17)</f>
        <v>13:00</v>
      </c>
      <c r="J17" s="106">
        <f>IF(copas!J17="","",copas!J17)+TIME(0,AG17,0)</f>
        <v>0.27222222222222225</v>
      </c>
      <c r="K17" s="106">
        <f>IF(copas!K17="","",copas!K17)+TIME(0,AH17,0)</f>
        <v>0.55069444444444438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113">
        <v>2</v>
      </c>
      <c r="AH17" s="113">
        <v>1</v>
      </c>
    </row>
    <row r="18" spans="1:34" s="46" customFormat="1" ht="20.25" customHeight="1" x14ac:dyDescent="0.2">
      <c r="A18" s="107" t="str">
        <f>IF(copas!A18="","",copas!A18)</f>
        <v>72</v>
      </c>
      <c r="B18" s="107" t="str">
        <f>IF(copas!B18="","",copas!B18)</f>
        <v>11</v>
      </c>
      <c r="C18" s="107" t="str">
        <f>IF(copas!C18="","",copas!C18)</f>
        <v>2155753654120003</v>
      </c>
      <c r="D18" s="107" t="str">
        <f>IF(copas!D18="","",copas!D18)</f>
        <v>MUH. ZUHDI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6" t="str">
        <f>IF(copas!H18="","",copas!H18)</f>
        <v>07:00</v>
      </c>
      <c r="I18" s="106" t="str">
        <f>IF(copas!I18="","",copas!I18)</f>
        <v>13:00</v>
      </c>
      <c r="J18" s="106">
        <f>IF(copas!J18="","",copas!J18)+TIME(0,AG18,0)</f>
        <v>0.27152777777777781</v>
      </c>
      <c r="K18" s="106">
        <f>IF(copas!K18="","",copas!K18)+TIME(0,AH18,0)</f>
        <v>0.55208333333333326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113">
        <v>1</v>
      </c>
      <c r="AH18" s="113">
        <v>3</v>
      </c>
    </row>
    <row r="19" spans="1:34" s="46" customFormat="1" ht="20.25" customHeight="1" x14ac:dyDescent="0.2">
      <c r="A19" s="107" t="str">
        <f>IF(copas!A19="","",copas!A19)</f>
        <v>72</v>
      </c>
      <c r="B19" s="107" t="str">
        <f>IF(copas!B19="","",copas!B19)</f>
        <v>11</v>
      </c>
      <c r="C19" s="107" t="str">
        <f>IF(copas!C19="","",copas!C19)</f>
        <v>2155753654120003</v>
      </c>
      <c r="D19" s="107" t="str">
        <f>IF(copas!D19="","",copas!D19)</f>
        <v>MUH. ZUHDI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6" t="str">
        <f>IF(copas!H19="","",copas!H19)</f>
        <v>07:00</v>
      </c>
      <c r="I19" s="106" t="str">
        <f>IF(copas!I19="","",copas!I19)</f>
        <v>13:00</v>
      </c>
      <c r="J19" s="106">
        <f>IF(copas!J19="","",copas!J19)+TIME(0,AG19,0)</f>
        <v>0.27222222222222225</v>
      </c>
      <c r="K19" s="106">
        <f>IF(copas!K19="","",copas!K19)+TIME(0,AH19,0)</f>
        <v>0.55347222222222214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113">
        <v>2</v>
      </c>
      <c r="AH19" s="113">
        <v>5</v>
      </c>
    </row>
    <row r="20" spans="1:34" s="46" customFormat="1" ht="20.25" customHeight="1" x14ac:dyDescent="0.2">
      <c r="A20" s="107" t="str">
        <f>IF(copas!A20="","",copas!A20)</f>
        <v>72</v>
      </c>
      <c r="B20" s="107" t="str">
        <f>IF(copas!B20="","",copas!B20)</f>
        <v>11</v>
      </c>
      <c r="C20" s="107" t="str">
        <f>IF(copas!C20="","",copas!C20)</f>
        <v>2155753654120003</v>
      </c>
      <c r="D20" s="107" t="str">
        <f>IF(copas!D20="","",copas!D20)</f>
        <v>MUH. ZUHDI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6" t="str">
        <f>IF(copas!H20="","",copas!H20)</f>
        <v>07:00</v>
      </c>
      <c r="I20" s="106" t="str">
        <f>IF(copas!I20="","",copas!I20)</f>
        <v>13:00</v>
      </c>
      <c r="J20" s="106">
        <f>IF(copas!J20="","",copas!J20)+TIME(0,AG20,0)</f>
        <v>0.27569444444444446</v>
      </c>
      <c r="K20" s="106">
        <f>IF(copas!K20="","",copas!K20)+TIME(0,AH20,0)</f>
        <v>0.55486111111111103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113">
        <v>7</v>
      </c>
      <c r="AH20" s="113">
        <v>7</v>
      </c>
    </row>
    <row r="21" spans="1:34" s="46" customFormat="1" ht="20.25" customHeight="1" x14ac:dyDescent="0.2">
      <c r="A21" s="107" t="str">
        <f>IF(copas!A21="","",copas!A21)</f>
        <v>72</v>
      </c>
      <c r="B21" s="107" t="str">
        <f>IF(copas!B21="","",copas!B21)</f>
        <v>11</v>
      </c>
      <c r="C21" s="107" t="str">
        <f>IF(copas!C21="","",copas!C21)</f>
        <v>2155753654120003</v>
      </c>
      <c r="D21" s="107" t="str">
        <f>IF(copas!D21="","",copas!D21)</f>
        <v>MUH. ZUHDI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6" t="str">
        <f>IF(copas!H21="","",copas!H21)</f>
        <v>07:00</v>
      </c>
      <c r="I21" s="106" t="str">
        <f>IF(copas!I21="","",copas!I21)</f>
        <v>11:00</v>
      </c>
      <c r="J21" s="106">
        <f>IF(copas!J21="","",copas!J21)+TIME(0,AG21,0)</f>
        <v>0.27638888888888891</v>
      </c>
      <c r="K21" s="106">
        <f>IF(copas!K21="","",copas!K21)+TIME(0,AH21,0)</f>
        <v>0.47222222222222221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113">
        <v>8</v>
      </c>
      <c r="AH21" s="113">
        <v>8</v>
      </c>
    </row>
    <row r="22" spans="1:34" s="46" customFormat="1" ht="20.25" customHeight="1" x14ac:dyDescent="0.2">
      <c r="A22" s="107" t="str">
        <f>IF(copas!A22="","",copas!A22)</f>
        <v>72</v>
      </c>
      <c r="B22" s="107" t="str">
        <f>IF(copas!B22="","",copas!B22)</f>
        <v>11</v>
      </c>
      <c r="C22" s="107" t="str">
        <f>IF(copas!C22="","",copas!C22)</f>
        <v>2155753654120003</v>
      </c>
      <c r="D22" s="107" t="str">
        <f>IF(copas!D22="","",copas!D22)</f>
        <v>MUH. ZUHDI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6" t="str">
        <f>IF(copas!H22="","",copas!H22)</f>
        <v>07:00</v>
      </c>
      <c r="I22" s="106" t="str">
        <f>IF(copas!I22="","",copas!I22)</f>
        <v>12:00</v>
      </c>
      <c r="J22" s="106">
        <f>IF(copas!J22="","",copas!J22)+TIME(0,AG22,0)</f>
        <v>0.27708333333333335</v>
      </c>
      <c r="K22" s="106">
        <f>IF(copas!K22="","",copas!K22)+TIME(0,AH22,0)</f>
        <v>0.51458333333333328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113">
        <v>9</v>
      </c>
      <c r="AH22" s="113">
        <v>9</v>
      </c>
    </row>
    <row r="23" spans="1:34" s="46" customFormat="1" ht="20.25" customHeight="1" x14ac:dyDescent="0.2">
      <c r="A23" s="107" t="str">
        <f>IF(copas!A23="","",copas!A23)</f>
        <v>72</v>
      </c>
      <c r="B23" s="107" t="str">
        <f>IF(copas!B23="","",copas!B23)</f>
        <v>11</v>
      </c>
      <c r="C23" s="107" t="str">
        <f>IF(copas!C23="","",copas!C23)</f>
        <v>2155753654120003</v>
      </c>
      <c r="D23" s="107" t="str">
        <f>IF(copas!D23="","",copas!D23)</f>
        <v>MUH. ZUHDI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6" t="str">
        <f>IF(copas!H23="","",copas!H23)</f>
        <v>07:00</v>
      </c>
      <c r="I23" s="106" t="str">
        <f>IF(copas!I23="","",copas!I23)</f>
        <v>13:00</v>
      </c>
      <c r="J23" s="106">
        <f>IF(copas!J23="","",copas!J23)+TIME(0,AG23,0)</f>
        <v>0.27361111111111114</v>
      </c>
      <c r="K23" s="106">
        <f>IF(copas!K23="","",copas!K23)+TIME(0,AH23,0)</f>
        <v>0.55486111111111103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113">
        <v>4</v>
      </c>
      <c r="AH23" s="113">
        <v>7</v>
      </c>
    </row>
    <row r="24" spans="1:34" s="46" customFormat="1" ht="20.25" customHeight="1" x14ac:dyDescent="0.2">
      <c r="A24" s="107" t="str">
        <f>IF(copas!A24="","",copas!A24)</f>
        <v>72</v>
      </c>
      <c r="B24" s="107" t="str">
        <f>IF(copas!B24="","",copas!B24)</f>
        <v>11</v>
      </c>
      <c r="C24" s="107" t="str">
        <f>IF(copas!C24="","",copas!C24)</f>
        <v>2155753654120003</v>
      </c>
      <c r="D24" s="107" t="str">
        <f>IF(copas!D24="","",copas!D24)</f>
        <v>MUH. ZUHDI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6" t="str">
        <f>IF(copas!H24="","",copas!H24)</f>
        <v>07:00</v>
      </c>
      <c r="I24" s="106" t="str">
        <f>IF(copas!I24="","",copas!I24)</f>
        <v>13:00</v>
      </c>
      <c r="J24" s="106">
        <f>IF(copas!J24="","",copas!J24)+TIME(0,AG24,0)</f>
        <v>0.27569444444444446</v>
      </c>
      <c r="K24" s="106">
        <f>IF(copas!K24="","",copas!K24)+TIME(0,AH24,0)</f>
        <v>0.55416666666666659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113">
        <v>7</v>
      </c>
      <c r="AH24" s="113">
        <v>6</v>
      </c>
    </row>
    <row r="25" spans="1:34" s="46" customFormat="1" ht="20.25" customHeight="1" x14ac:dyDescent="0.2">
      <c r="A25" s="107" t="str">
        <f>IF(copas!A25="","",copas!A25)</f>
        <v>72</v>
      </c>
      <c r="B25" s="107" t="str">
        <f>IF(copas!B25="","",copas!B25)</f>
        <v>11</v>
      </c>
      <c r="C25" s="107" t="str">
        <f>IF(copas!C25="","",copas!C25)</f>
        <v>2155753654120003</v>
      </c>
      <c r="D25" s="107" t="str">
        <f>IF(copas!D25="","",copas!D25)</f>
        <v>MUH. ZUHDI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6" t="str">
        <f>IF(copas!H25="","",copas!H25)</f>
        <v>07:00</v>
      </c>
      <c r="I25" s="106" t="str">
        <f>IF(copas!I25="","",copas!I25)</f>
        <v>13:00</v>
      </c>
      <c r="J25" s="106">
        <f>IF(copas!J25="","",copas!J25)+TIME(0,AG25,0)</f>
        <v>0.27222222222222225</v>
      </c>
      <c r="K25" s="106">
        <f>IF(copas!K25="","",copas!K25)+TIME(0,AH25,0)</f>
        <v>0.55347222222222214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113">
        <v>2</v>
      </c>
      <c r="AH25" s="113">
        <v>5</v>
      </c>
    </row>
    <row r="26" spans="1:34" s="46" customFormat="1" ht="20.25" customHeight="1" x14ac:dyDescent="0.2">
      <c r="A26" s="107" t="str">
        <f>IF(copas!A26="","",copas!A26)</f>
        <v>72</v>
      </c>
      <c r="B26" s="107" t="str">
        <f>IF(copas!B26="","",copas!B26)</f>
        <v>11</v>
      </c>
      <c r="C26" s="107" t="str">
        <f>IF(copas!C26="","",copas!C26)</f>
        <v>2155753654120003</v>
      </c>
      <c r="D26" s="107" t="str">
        <f>IF(copas!D26="","",copas!D26)</f>
        <v>MUH. ZUHDI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6" t="str">
        <f>IF(copas!H26="","",copas!H26)</f>
        <v>07:00</v>
      </c>
      <c r="I26" s="106" t="str">
        <f>IF(copas!I26="","",copas!I26)</f>
        <v>13:00</v>
      </c>
      <c r="J26" s="106">
        <f>IF(copas!J26="","",copas!J26)+TIME(0,AG26,0)</f>
        <v>0.27222222222222225</v>
      </c>
      <c r="K26" s="106">
        <f>IF(copas!K26="","",copas!K26)+TIME(0,AH26,0)</f>
        <v>0.55416666666666659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113">
        <v>2</v>
      </c>
      <c r="AH26" s="113">
        <v>6</v>
      </c>
    </row>
    <row r="27" spans="1:34" s="46" customFormat="1" ht="20.25" customHeight="1" x14ac:dyDescent="0.2">
      <c r="A27" s="107" t="str">
        <f>IF(copas!A27="","",copas!A27)</f>
        <v>72</v>
      </c>
      <c r="B27" s="107" t="str">
        <f>IF(copas!B27="","",copas!B27)</f>
        <v>11</v>
      </c>
      <c r="C27" s="107" t="str">
        <f>IF(copas!C27="","",copas!C27)</f>
        <v>2155753654120003</v>
      </c>
      <c r="D27" s="107" t="str">
        <f>IF(copas!D27="","",copas!D27)</f>
        <v>MUH. ZUHDI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0.27430555555555558</v>
      </c>
      <c r="K27" s="106">
        <f>IF(copas!K27="","",copas!K27)+TIME(0,AH27,0)</f>
        <v>0.47013888888888888</v>
      </c>
      <c r="L27" s="107">
        <f>IF(copas!L27="","",copas!L27)</f>
        <v>1</v>
      </c>
      <c r="M27" s="107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>
        <f>IF(copas!R27="","",copas!R27)</f>
        <v>0.25</v>
      </c>
      <c r="S27" s="107" t="str">
        <f>IF(copas!S27="","",copas!S27)</f>
        <v/>
      </c>
      <c r="T27" s="107" t="b">
        <f>IF(copas!T27="","",copas!T27)</f>
        <v>1</v>
      </c>
      <c r="U27" s="107" t="b">
        <f>IF(copas!U27="","",copas!U27)</f>
        <v>1</v>
      </c>
      <c r="V27" s="107" t="str">
        <f>IF(copas!V27="","",copas!V27)</f>
        <v>MI LABRUK KIDUL</v>
      </c>
      <c r="W27" s="107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>
        <f>IF(copas!Z27="","",copas!Z27)</f>
        <v>0.39027777777777778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113">
        <v>5</v>
      </c>
      <c r="AH27" s="113">
        <v>5</v>
      </c>
    </row>
    <row r="28" spans="1:34" ht="15" x14ac:dyDescent="0.25">
      <c r="A28" s="107" t="str">
        <f>IF(copas!A28="","",copas!A28)</f>
        <v>72</v>
      </c>
      <c r="B28" s="107" t="str">
        <f>IF(copas!B28="","",copas!B28)</f>
        <v>11</v>
      </c>
      <c r="C28" s="107" t="str">
        <f>IF(copas!C28="","",copas!C28)</f>
        <v>2155753654120003</v>
      </c>
      <c r="D28" s="107" t="str">
        <f>IF(copas!D28="","",copas!D28)</f>
        <v>MUH. ZUHDI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0.27638888888888891</v>
      </c>
      <c r="K28" s="106">
        <f>IF(copas!K28="","",copas!K28)+TIME(0,AH28,0)</f>
        <v>0.51111111111111107</v>
      </c>
      <c r="L28" s="107">
        <f>IF(copas!L28="","",copas!L28)</f>
        <v>1</v>
      </c>
      <c r="M28" s="107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>
        <f>IF(copas!R28="","",copas!R28)</f>
        <v>0.25</v>
      </c>
      <c r="S28" s="107" t="str">
        <f>IF(copas!S28="","",copas!S28)</f>
        <v/>
      </c>
      <c r="T28" s="107" t="b">
        <f>IF(copas!T28="","",copas!T28)</f>
        <v>1</v>
      </c>
      <c r="U28" s="107" t="b">
        <f>IF(copas!U28="","",copas!U28)</f>
        <v>1</v>
      </c>
      <c r="V28" s="107" t="str">
        <f>IF(copas!V28="","",copas!V28)</f>
        <v>MI LABRUK KIDUL</v>
      </c>
      <c r="W28" s="107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>
        <f>IF(copas!Z28="","",copas!Z28)</f>
        <v>0.30486111111111108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113">
        <v>8</v>
      </c>
      <c r="AH28" s="46">
        <v>4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9</v>
      </c>
      <c r="AH29" s="46">
        <v>2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3</v>
      </c>
      <c r="AH30" s="46">
        <v>2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O3" sqref="O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2">
        <f>N40</f>
        <v>43708</v>
      </c>
    </row>
    <row r="4" spans="1:27" x14ac:dyDescent="0.25">
      <c r="A4" s="5" t="s">
        <v>6</v>
      </c>
      <c r="B4" t="str">
        <f>": "&amp;Sheet1!B2</f>
        <v>: 11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MUH. ZUHDI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5" t="s">
        <v>18</v>
      </c>
      <c r="Q7" s="126"/>
      <c r="R7" s="127" t="s">
        <v>33</v>
      </c>
      <c r="S7" s="127"/>
      <c r="T7" s="126"/>
      <c r="U7" s="125" t="s">
        <v>19</v>
      </c>
      <c r="V7" s="127"/>
      <c r="W7" s="125" t="s">
        <v>33</v>
      </c>
      <c r="X7" s="127"/>
      <c r="Y7" s="126"/>
    </row>
    <row r="8" spans="1:27" s="7" customFormat="1" ht="18.75" customHeight="1" x14ac:dyDescent="0.25">
      <c r="A8" s="15" t="str">
        <f t="shared" ref="A8:A22" si="0">IF(N8="","",N8)</f>
        <v>01/08/2019</v>
      </c>
      <c r="B8" s="43" t="str">
        <f>TEXT(Sheet1!H2,"hh:mm")&amp;" - "&amp;TEXT(Sheet1!I2,"hh:mm")</f>
        <v>07:00 - 13:00</v>
      </c>
      <c r="C8" s="110">
        <f>IFERROR(IF(Sheet1!J2=0,"",Sheet1!J2),"")</f>
        <v>0.27708333333333335</v>
      </c>
      <c r="D8" s="110">
        <f>IFERROR(IF(Sheet1!K2=0,"",Sheet1!K2),"")</f>
        <v>0.5527777777777777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0.27569444444444435</v>
      </c>
      <c r="K8" s="39"/>
      <c r="L8" s="100">
        <f>WEEKDAY(A8,1)</f>
        <v>5</v>
      </c>
      <c r="M8" s="8" t="str">
        <f>IF(copas!F2="","",copas!F2)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37</v>
      </c>
      <c r="W8" s="25">
        <f t="shared" ref="W8" si="1">IFERROR(VALUE(U8),"")</f>
        <v>6</v>
      </c>
      <c r="X8" s="6">
        <f t="shared" ref="X8" si="2">IFERROR(VALUE(V8),"")</f>
        <v>37</v>
      </c>
      <c r="Y8" s="26">
        <f t="shared" ref="Y8" si="3">IFERROR(J8*24,"")</f>
        <v>6.6166666666666645</v>
      </c>
      <c r="Z8" s="42">
        <f>IFERROR(D8-C8,"")</f>
        <v>0.27569444444444435</v>
      </c>
      <c r="AA8" s="7" t="str">
        <f>TEXT(Z8,"hh:mm")</f>
        <v>06:37</v>
      </c>
    </row>
    <row r="9" spans="1:27" s="7" customFormat="1" ht="18.75" customHeight="1" x14ac:dyDescent="0.25">
      <c r="A9" s="15" t="str">
        <f t="shared" si="0"/>
        <v>02/08/2019</v>
      </c>
      <c r="B9" s="43" t="str">
        <f>TEXT(Sheet1!H3,"hh:mm")&amp;" - "&amp;TEXT(Sheet1!I3,"hh:mm")</f>
        <v>07:00 - 11:00</v>
      </c>
      <c r="C9" s="110">
        <f>IFERROR(IF(Sheet1!J3=0,"",Sheet1!J3),"")</f>
        <v>0.27569444444444446</v>
      </c>
      <c r="D9" s="110">
        <f>IFERROR(IF(Sheet1!K3=0,"",Sheet1!K3),"")</f>
        <v>0.47013888888888888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2" si="4">Z9</f>
        <v>0.19444444444444442</v>
      </c>
      <c r="K9" s="39"/>
      <c r="L9" s="100">
        <f>WEEKDAY(A9,1)</f>
        <v>6</v>
      </c>
      <c r="M9" s="8" t="str">
        <f>IF(copas!F3="","",copas!F3)</f>
        <v>02/08/2019</v>
      </c>
      <c r="N9" s="14" t="str">
        <f t="shared" ref="N9:N32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40</v>
      </c>
      <c r="W9" s="25">
        <f t="shared" ref="W9:X34" si="13">IFERROR(VALUE(U9),"")</f>
        <v>4</v>
      </c>
      <c r="X9" s="6">
        <f t="shared" si="13"/>
        <v>40</v>
      </c>
      <c r="Y9" s="26">
        <f t="shared" ref="Y9:Y34" si="14">IFERROR(J9*24,"")</f>
        <v>4.6666666666666661</v>
      </c>
      <c r="Z9" s="42">
        <f t="shared" ref="Z9:Z34" si="15">IFERROR(D9-C9,"")</f>
        <v>0.19444444444444442</v>
      </c>
      <c r="AA9" s="7" t="str">
        <f t="shared" ref="AA9:AA34" si="16">TEXT(Z9,"hh:mm")</f>
        <v>04:40</v>
      </c>
    </row>
    <row r="10" spans="1:27" s="7" customFormat="1" ht="18.75" customHeight="1" x14ac:dyDescent="0.25">
      <c r="A10" s="15" t="str">
        <f t="shared" si="0"/>
        <v>03/08/2019</v>
      </c>
      <c r="B10" s="43" t="str">
        <f>TEXT(Sheet1!H4,"hh:mm")&amp;" - "&amp;TEXT(Sheet1!I4,"hh:mm")</f>
        <v>07:00 - 12:00</v>
      </c>
      <c r="C10" s="110">
        <f>IFERROR(IF(Sheet1!J4=0,"",Sheet1!J4),"")</f>
        <v>0.27430555555555558</v>
      </c>
      <c r="D10" s="110">
        <f>IFERROR(IF(Sheet1!K4=0,"",Sheet1!K4),"")</f>
        <v>0.51249999999999996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0.23819444444444438</v>
      </c>
      <c r="K10" s="39"/>
      <c r="L10" s="100">
        <f t="shared" ref="L10:L34" si="17">WEEKDAY(A10,1)</f>
        <v>7</v>
      </c>
      <c r="M10" s="8" t="str">
        <f>IF(copas!F4="","",copas!F4)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43</v>
      </c>
      <c r="W10" s="25">
        <f t="shared" si="13"/>
        <v>5</v>
      </c>
      <c r="X10" s="6">
        <f t="shared" si="13"/>
        <v>43</v>
      </c>
      <c r="Y10" s="26">
        <f t="shared" si="14"/>
        <v>5.716666666666665</v>
      </c>
      <c r="Z10" s="42">
        <f t="shared" si="15"/>
        <v>0.23819444444444438</v>
      </c>
      <c r="AA10" s="7" t="str">
        <f t="shared" si="16"/>
        <v>05:43</v>
      </c>
    </row>
    <row r="11" spans="1:27" s="7" customFormat="1" ht="18.75" customHeight="1" x14ac:dyDescent="0.25">
      <c r="A11" s="15" t="str">
        <f t="shared" si="0"/>
        <v>05/08/2019</v>
      </c>
      <c r="B11" s="43" t="str">
        <f>TEXT(Sheet1!H5,"hh:mm")&amp;" - "&amp;TEXT(Sheet1!I5,"hh:mm")</f>
        <v>07:00 - 13:00</v>
      </c>
      <c r="C11" s="110">
        <f>IFERROR(IF(Sheet1!J5=0,"",Sheet1!J5),"")</f>
        <v>0.27152777777777781</v>
      </c>
      <c r="D11" s="110">
        <f>IFERROR(IF(Sheet1!K5=0,"",Sheet1!K5),"")</f>
        <v>0.55347222222222214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0.28194444444444433</v>
      </c>
      <c r="K11" s="39"/>
      <c r="L11" s="100">
        <f t="shared" si="17"/>
        <v>2</v>
      </c>
      <c r="M11" s="8" t="str">
        <f>IF(copas!F5="","",copas!F5)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46</v>
      </c>
      <c r="W11" s="25">
        <f t="shared" si="13"/>
        <v>6</v>
      </c>
      <c r="X11" s="6">
        <f t="shared" si="13"/>
        <v>46</v>
      </c>
      <c r="Y11" s="26">
        <f t="shared" si="14"/>
        <v>6.7666666666666639</v>
      </c>
      <c r="Z11" s="42">
        <f t="shared" si="15"/>
        <v>0.28194444444444433</v>
      </c>
      <c r="AA11" s="7" t="str">
        <f t="shared" si="16"/>
        <v>06:46</v>
      </c>
    </row>
    <row r="12" spans="1:27" s="7" customFormat="1" ht="18.75" customHeight="1" x14ac:dyDescent="0.25">
      <c r="A12" s="15" t="str">
        <f t="shared" si="0"/>
        <v>06/08/2019</v>
      </c>
      <c r="B12" s="43" t="str">
        <f>TEXT(Sheet1!H6,"hh:mm")&amp;" - "&amp;TEXT(Sheet1!I6,"hh:mm")</f>
        <v>07:00 - 13:00</v>
      </c>
      <c r="C12" s="110">
        <f>IFERROR(IF(Sheet1!J6=0,"",Sheet1!J6),"")</f>
        <v>0.2729166666666667</v>
      </c>
      <c r="D12" s="110">
        <f>IFERROR(IF(Sheet1!K6=0,"",Sheet1!K6),"")</f>
        <v>0.55208333333333326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0.27916666666666656</v>
      </c>
      <c r="K12" s="39"/>
      <c r="L12" s="100">
        <f t="shared" si="17"/>
        <v>3</v>
      </c>
      <c r="M12" s="8" t="str">
        <f>IF(copas!F6="","",copas!F6)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42</v>
      </c>
      <c r="W12" s="25">
        <f t="shared" si="13"/>
        <v>6</v>
      </c>
      <c r="X12" s="6">
        <f t="shared" si="13"/>
        <v>42</v>
      </c>
      <c r="Y12" s="26">
        <f t="shared" si="14"/>
        <v>6.6999999999999975</v>
      </c>
      <c r="Z12" s="42">
        <f t="shared" si="15"/>
        <v>0.27916666666666656</v>
      </c>
      <c r="AA12" s="7" t="str">
        <f t="shared" si="16"/>
        <v>06:42</v>
      </c>
    </row>
    <row r="13" spans="1:27" s="7" customFormat="1" ht="18.75" customHeight="1" x14ac:dyDescent="0.25">
      <c r="A13" s="15" t="str">
        <f t="shared" si="0"/>
        <v>07/08/2019</v>
      </c>
      <c r="B13" s="43" t="str">
        <f>TEXT(Sheet1!H7,"hh:mm")&amp;" - "&amp;TEXT(Sheet1!I7,"hh:mm")</f>
        <v>07:00 - 13:00</v>
      </c>
      <c r="C13" s="110">
        <f>IFERROR(IF(Sheet1!J7=0,"",Sheet1!J7),"")</f>
        <v>0.27361111111111114</v>
      </c>
      <c r="D13" s="110">
        <f>IFERROR(IF(Sheet1!K7=0,"",Sheet1!K7),"")</f>
        <v>0.55138888888888882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0.27777777777777768</v>
      </c>
      <c r="K13" s="39"/>
      <c r="L13" s="100">
        <f t="shared" si="17"/>
        <v>4</v>
      </c>
      <c r="M13" s="8" t="str">
        <f>IF(copas!F7="","",copas!F7)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40</v>
      </c>
      <c r="W13" s="25">
        <f t="shared" si="13"/>
        <v>6</v>
      </c>
      <c r="X13" s="6">
        <f t="shared" si="13"/>
        <v>40</v>
      </c>
      <c r="Y13" s="26">
        <f t="shared" si="14"/>
        <v>6.6666666666666643</v>
      </c>
      <c r="Z13" s="42">
        <f t="shared" si="15"/>
        <v>0.27777777777777768</v>
      </c>
      <c r="AA13" s="7" t="str">
        <f t="shared" si="16"/>
        <v>06:40</v>
      </c>
    </row>
    <row r="14" spans="1:27" s="7" customFormat="1" ht="18.75" customHeight="1" x14ac:dyDescent="0.25">
      <c r="A14" s="15" t="str">
        <f t="shared" si="0"/>
        <v>08/08/2019</v>
      </c>
      <c r="B14" s="43" t="str">
        <f>TEXT(Sheet1!H8,"hh:mm")&amp;" - "&amp;TEXT(Sheet1!I8,"hh:mm")</f>
        <v>07:00 - 13:00</v>
      </c>
      <c r="C14" s="110">
        <f>IFERROR(IF(Sheet1!J8=0,"",Sheet1!J8),"")</f>
        <v>0.27500000000000002</v>
      </c>
      <c r="D14" s="110">
        <f>IFERROR(IF(Sheet1!K8=0,"",Sheet1!K8),"")</f>
        <v>0.55138888888888882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0.2763888888888888</v>
      </c>
      <c r="K14" s="39"/>
      <c r="L14" s="100">
        <f t="shared" si="17"/>
        <v>5</v>
      </c>
      <c r="M14" s="8" t="str">
        <f>IF(copas!F8="","",copas!F8)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38</v>
      </c>
      <c r="W14" s="25">
        <f t="shared" si="13"/>
        <v>6</v>
      </c>
      <c r="X14" s="6">
        <f t="shared" si="13"/>
        <v>38</v>
      </c>
      <c r="Y14" s="26">
        <f t="shared" si="14"/>
        <v>6.6333333333333311</v>
      </c>
      <c r="Z14" s="42">
        <f t="shared" si="15"/>
        <v>0.2763888888888888</v>
      </c>
      <c r="AA14" s="7" t="str">
        <f t="shared" si="16"/>
        <v>06:38</v>
      </c>
    </row>
    <row r="15" spans="1:27" s="7" customFormat="1" ht="18.75" customHeight="1" x14ac:dyDescent="0.25">
      <c r="A15" s="15" t="str">
        <f t="shared" si="0"/>
        <v>09/08/2019</v>
      </c>
      <c r="B15" s="43" t="str">
        <f>TEXT(Sheet1!H9,"hh:mm")&amp;" - "&amp;TEXT(Sheet1!I9,"hh:mm")</f>
        <v>07:00 - 11:00</v>
      </c>
      <c r="C15" s="110">
        <f>IFERROR(IF(Sheet1!J9=0,"",Sheet1!J9),"")</f>
        <v>0.27708333333333335</v>
      </c>
      <c r="D15" s="110">
        <f>IFERROR(IF(Sheet1!K9=0,"",Sheet1!K9),"")</f>
        <v>0.46944444444444444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0.19236111111111109</v>
      </c>
      <c r="K15" s="39"/>
      <c r="L15" s="100">
        <f t="shared" si="17"/>
        <v>6</v>
      </c>
      <c r="M15" s="8" t="str">
        <f>IF(copas!F9="","",copas!F9)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37</v>
      </c>
      <c r="W15" s="25">
        <f t="shared" si="13"/>
        <v>4</v>
      </c>
      <c r="X15" s="6">
        <f t="shared" si="13"/>
        <v>37</v>
      </c>
      <c r="Y15" s="26">
        <f t="shared" si="14"/>
        <v>4.6166666666666663</v>
      </c>
      <c r="Z15" s="42">
        <f t="shared" si="15"/>
        <v>0.19236111111111109</v>
      </c>
      <c r="AA15" s="7" t="str">
        <f t="shared" si="16"/>
        <v>04:37</v>
      </c>
    </row>
    <row r="16" spans="1:27" s="7" customFormat="1" ht="18.75" customHeight="1" x14ac:dyDescent="0.25">
      <c r="A16" s="15" t="str">
        <f t="shared" si="0"/>
        <v>10/08/2019</v>
      </c>
      <c r="B16" s="43" t="str">
        <f>TEXT(Sheet1!H10,"hh:mm")&amp;" - "&amp;TEXT(Sheet1!I10,"hh:mm")</f>
        <v>07:00 - 12:00</v>
      </c>
      <c r="C16" s="110">
        <f>IFERROR(IF(Sheet1!J10=0,"",Sheet1!J10),"")</f>
        <v>0.27083333333333337</v>
      </c>
      <c r="D16" s="110">
        <f>IFERROR(IF(Sheet1!K10=0,"",Sheet1!K10),"")</f>
        <v>0.51111111111111107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0.2402777777777777</v>
      </c>
      <c r="K16" s="39"/>
      <c r="L16" s="100">
        <f t="shared" si="17"/>
        <v>7</v>
      </c>
      <c r="M16" s="8" t="str">
        <f>IF(copas!F10="","",copas!F10)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46</v>
      </c>
      <c r="W16" s="25">
        <f t="shared" si="13"/>
        <v>5</v>
      </c>
      <c r="X16" s="6">
        <f t="shared" si="13"/>
        <v>46</v>
      </c>
      <c r="Y16" s="26">
        <f t="shared" si="14"/>
        <v>5.7666666666666648</v>
      </c>
      <c r="Z16" s="42">
        <f t="shared" si="15"/>
        <v>0.2402777777777777</v>
      </c>
      <c r="AA16" s="7" t="str">
        <f t="shared" si="16"/>
        <v>05:46</v>
      </c>
    </row>
    <row r="17" spans="1:27" s="7" customFormat="1" ht="18.75" customHeight="1" x14ac:dyDescent="0.25">
      <c r="A17" s="15" t="str">
        <f t="shared" si="0"/>
        <v>12/08/2019</v>
      </c>
      <c r="B17" s="43" t="str">
        <f>TEXT(Sheet1!H11,"hh:mm")&amp;" - "&amp;TEXT(Sheet1!I11,"hh:mm")</f>
        <v>07:00 - 13:00</v>
      </c>
      <c r="C17" s="110">
        <f>IFERROR(IF(Sheet1!J11=0,"",Sheet1!J11),"")</f>
        <v>0.27638888888888891</v>
      </c>
      <c r="D17" s="110">
        <f>IFERROR(IF(Sheet1!K11=0,"",Sheet1!K11),"")</f>
        <v>0.55347222222222214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0.27708333333333324</v>
      </c>
      <c r="K17" s="39"/>
      <c r="L17" s="100">
        <f t="shared" si="17"/>
        <v>2</v>
      </c>
      <c r="M17" s="8" t="str">
        <f>IF(copas!F11="","",copas!F11)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39</v>
      </c>
      <c r="W17" s="25">
        <f t="shared" si="13"/>
        <v>6</v>
      </c>
      <c r="X17" s="6">
        <f t="shared" si="13"/>
        <v>39</v>
      </c>
      <c r="Y17" s="26">
        <f t="shared" si="14"/>
        <v>6.6499999999999977</v>
      </c>
      <c r="Z17" s="42">
        <f t="shared" si="15"/>
        <v>0.27708333333333324</v>
      </c>
      <c r="AA17" s="7" t="str">
        <f t="shared" si="16"/>
        <v>06:39</v>
      </c>
    </row>
    <row r="18" spans="1:27" s="7" customFormat="1" ht="18.75" customHeight="1" x14ac:dyDescent="0.25">
      <c r="A18" s="15" t="str">
        <f t="shared" si="0"/>
        <v>13/08/2019</v>
      </c>
      <c r="B18" s="43" t="str">
        <f>TEXT(Sheet1!H12,"hh:mm")&amp;" - "&amp;TEXT(Sheet1!I12,"hh:mm")</f>
        <v>07:00 - 13:00</v>
      </c>
      <c r="C18" s="110">
        <f>IFERROR(IF(Sheet1!J12=0,"",Sheet1!J12),"")</f>
        <v>0.27500000000000002</v>
      </c>
      <c r="D18" s="110">
        <f>IFERROR(IF(Sheet1!K12=0,"",Sheet1!K12),"")</f>
        <v>0.55486111111111103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0.27986111111111101</v>
      </c>
      <c r="K18" s="39"/>
      <c r="L18" s="100">
        <f t="shared" si="17"/>
        <v>3</v>
      </c>
      <c r="M18" s="8" t="str">
        <f>IF(copas!F12="","",copas!F12)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43</v>
      </c>
      <c r="W18" s="25">
        <f t="shared" si="13"/>
        <v>6</v>
      </c>
      <c r="X18" s="6">
        <f t="shared" si="13"/>
        <v>43</v>
      </c>
      <c r="Y18" s="26">
        <f t="shared" si="14"/>
        <v>6.7166666666666641</v>
      </c>
      <c r="Z18" s="42">
        <f t="shared" si="15"/>
        <v>0.27986111111111101</v>
      </c>
      <c r="AA18" s="7" t="str">
        <f t="shared" si="16"/>
        <v>06:43</v>
      </c>
    </row>
    <row r="19" spans="1:27" s="7" customFormat="1" ht="18.75" customHeight="1" x14ac:dyDescent="0.25">
      <c r="A19" s="15" t="str">
        <f t="shared" si="0"/>
        <v>14/08/2019</v>
      </c>
      <c r="B19" s="43" t="str">
        <f>TEXT(Sheet1!H13,"hh:mm")&amp;" - "&amp;TEXT(Sheet1!I13,"hh:mm")</f>
        <v>07:00 - 13:00</v>
      </c>
      <c r="C19" s="110">
        <f>IFERROR(IF(Sheet1!J13=0,"",Sheet1!J13),"")</f>
        <v>0.27361111111111114</v>
      </c>
      <c r="D19" s="110">
        <f>IFERROR(IF(Sheet1!K13=0,"",Sheet1!K13),"")</f>
        <v>0.55555555555555547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0.28194444444444433</v>
      </c>
      <c r="K19" s="39"/>
      <c r="L19" s="100">
        <f t="shared" si="17"/>
        <v>4</v>
      </c>
      <c r="M19" s="8" t="str">
        <f>IF(copas!F13="","",copas!F13)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46</v>
      </c>
      <c r="W19" s="25">
        <f t="shared" si="13"/>
        <v>6</v>
      </c>
      <c r="X19" s="6">
        <f t="shared" si="13"/>
        <v>46</v>
      </c>
      <c r="Y19" s="26">
        <f t="shared" si="14"/>
        <v>6.7666666666666639</v>
      </c>
      <c r="Z19" s="42">
        <f t="shared" si="15"/>
        <v>0.28194444444444433</v>
      </c>
      <c r="AA19" s="7" t="str">
        <f t="shared" si="16"/>
        <v>06:46</v>
      </c>
    </row>
    <row r="20" spans="1:27" s="7" customFormat="1" ht="18.75" customHeight="1" x14ac:dyDescent="0.25">
      <c r="A20" s="15" t="str">
        <f t="shared" si="0"/>
        <v>15/08/2019</v>
      </c>
      <c r="B20" s="43" t="str">
        <f>TEXT(Sheet1!H14,"hh:mm")&amp;" - "&amp;TEXT(Sheet1!I14,"hh:mm")</f>
        <v>07:00 - 13:00</v>
      </c>
      <c r="C20" s="110">
        <f>IFERROR(IF(Sheet1!J14=0,"",Sheet1!J14),"")</f>
        <v>0.27222222222222225</v>
      </c>
      <c r="D20" s="110">
        <f>IFERROR(IF(Sheet1!K14=0,"",Sheet1!K14),"")</f>
        <v>0.55347222222222214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0.28124999999999989</v>
      </c>
      <c r="K20" s="39"/>
      <c r="L20" s="100">
        <f t="shared" si="17"/>
        <v>5</v>
      </c>
      <c r="M20" s="8" t="str">
        <f>IF(copas!F14="","",copas!F14)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45</v>
      </c>
      <c r="W20" s="25">
        <f t="shared" si="13"/>
        <v>6</v>
      </c>
      <c r="X20" s="6">
        <f t="shared" si="13"/>
        <v>45</v>
      </c>
      <c r="Y20" s="26">
        <f t="shared" si="14"/>
        <v>6.7499999999999973</v>
      </c>
      <c r="Z20" s="42">
        <f t="shared" si="15"/>
        <v>0.28124999999999989</v>
      </c>
      <c r="AA20" s="7" t="str">
        <f t="shared" si="16"/>
        <v>06:45</v>
      </c>
    </row>
    <row r="21" spans="1:27" s="7" customFormat="1" ht="18.75" customHeight="1" x14ac:dyDescent="0.25">
      <c r="A21" s="15" t="str">
        <f t="shared" si="0"/>
        <v>16/08/2019</v>
      </c>
      <c r="B21" s="43" t="str">
        <f>TEXT(Sheet1!H15,"hh:mm")&amp;" - "&amp;TEXT(Sheet1!I15,"hh:mm")</f>
        <v>07:00 - 11:00</v>
      </c>
      <c r="C21" s="110">
        <f>IFERROR(IF(Sheet1!J15=0,"",Sheet1!J15),"")</f>
        <v>0.27500000000000002</v>
      </c>
      <c r="D21" s="110">
        <f>IFERROR(IF(Sheet1!K15=0,"",Sheet1!K15),"")</f>
        <v>0.46944444444444444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0.19444444444444442</v>
      </c>
      <c r="K21" s="39"/>
      <c r="L21" s="100">
        <f t="shared" si="17"/>
        <v>6</v>
      </c>
      <c r="M21" s="8" t="str">
        <f>IF(copas!F15="","",copas!F15)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40</v>
      </c>
      <c r="W21" s="25">
        <f t="shared" si="13"/>
        <v>4</v>
      </c>
      <c r="X21" s="6">
        <f t="shared" si="13"/>
        <v>40</v>
      </c>
      <c r="Y21" s="26">
        <f t="shared" si="14"/>
        <v>4.6666666666666661</v>
      </c>
      <c r="Z21" s="42">
        <f t="shared" si="15"/>
        <v>0.19444444444444442</v>
      </c>
      <c r="AA21" s="7" t="str">
        <f t="shared" si="16"/>
        <v>04:40</v>
      </c>
    </row>
    <row r="22" spans="1:27" s="7" customFormat="1" ht="18.75" customHeight="1" x14ac:dyDescent="0.25">
      <c r="A22" s="15" t="str">
        <f t="shared" si="0"/>
        <v>17/08/2019</v>
      </c>
      <c r="B22" s="43" t="str">
        <f>TEXT(Sheet1!H16,"hh:mm")&amp;" - "&amp;TEXT(Sheet1!I16,"hh:mm")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TEXT(IF(Sheet1!R16=0,"",Sheet1!R16),"hh:mm")</f>
        <v/>
      </c>
      <c r="J22" s="43" t="str">
        <f t="shared" si="4"/>
        <v/>
      </c>
      <c r="K22" s="39" t="s">
        <v>113</v>
      </c>
      <c r="L22" s="100">
        <f t="shared" si="17"/>
        <v>7</v>
      </c>
      <c r="M22" s="8" t="str">
        <f>IF(copas!F16="","",copas!F16)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ref="A23:A33" si="18">IF(N23="","",N23)</f>
        <v>19/08/2019</v>
      </c>
      <c r="B23" s="43" t="str">
        <f>TEXT(Sheet1!H17,"hh:mm")&amp;" - "&amp;TEXT(Sheet1!I17,"hh:mm")</f>
        <v>07:00 - 13:00</v>
      </c>
      <c r="C23" s="110">
        <f>IFERROR(IF(Sheet1!J17=0,"",Sheet1!J17),"")</f>
        <v>0.27222222222222225</v>
      </c>
      <c r="D23" s="110">
        <f>IFERROR(IF(Sheet1!K17=0,"",Sheet1!K17),"")</f>
        <v>0.55069444444444438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0.27847222222222212</v>
      </c>
      <c r="K23" s="39"/>
      <c r="L23" s="100">
        <f t="shared" si="17"/>
        <v>2</v>
      </c>
      <c r="M23" s="8" t="str">
        <f>IF(copas!F17="","",copas!F17)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41</v>
      </c>
      <c r="W23" s="25">
        <f t="shared" si="13"/>
        <v>6</v>
      </c>
      <c r="X23" s="6">
        <f t="shared" si="13"/>
        <v>41</v>
      </c>
      <c r="Y23" s="26">
        <f t="shared" si="14"/>
        <v>6.6833333333333309</v>
      </c>
      <c r="Z23" s="42">
        <f t="shared" si="15"/>
        <v>0.27847222222222212</v>
      </c>
      <c r="AA23" s="7" t="str">
        <f t="shared" si="16"/>
        <v>06:41</v>
      </c>
    </row>
    <row r="24" spans="1:27" s="7" customFormat="1" ht="18.75" customHeight="1" x14ac:dyDescent="0.25">
      <c r="A24" s="15" t="str">
        <f t="shared" si="18"/>
        <v>20/08/2019</v>
      </c>
      <c r="B24" s="43" t="str">
        <f>TEXT(Sheet1!H18,"hh:mm")&amp;" - "&amp;TEXT(Sheet1!I18,"hh:mm")</f>
        <v>07:00 - 13:00</v>
      </c>
      <c r="C24" s="110">
        <f>IFERROR(IF(Sheet1!J18=0,"",Sheet1!J18),"")</f>
        <v>0.27152777777777781</v>
      </c>
      <c r="D24" s="110">
        <f>IFERROR(IF(Sheet1!K18=0,"",Sheet1!K18),"")</f>
        <v>0.55208333333333326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0.28055555555555545</v>
      </c>
      <c r="K24" s="39"/>
      <c r="L24" s="100">
        <f t="shared" si="17"/>
        <v>3</v>
      </c>
      <c r="M24" s="8" t="str">
        <f>IF(copas!F18="","",copas!F18)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44</v>
      </c>
      <c r="W24" s="25">
        <f t="shared" si="13"/>
        <v>6</v>
      </c>
      <c r="X24" s="6">
        <f t="shared" si="13"/>
        <v>44</v>
      </c>
      <c r="Y24" s="26">
        <f t="shared" si="14"/>
        <v>6.7333333333333307</v>
      </c>
      <c r="Z24" s="42">
        <f t="shared" si="15"/>
        <v>0.28055555555555545</v>
      </c>
      <c r="AA24" s="7" t="str">
        <f t="shared" si="16"/>
        <v>06:44</v>
      </c>
    </row>
    <row r="25" spans="1:27" s="7" customFormat="1" ht="18.75" customHeight="1" x14ac:dyDescent="0.25">
      <c r="A25" s="15" t="str">
        <f t="shared" si="18"/>
        <v>21/08/2019</v>
      </c>
      <c r="B25" s="43" t="str">
        <f>TEXT(Sheet1!H19,"hh:mm")&amp;" - "&amp;TEXT(Sheet1!I19,"hh:mm")</f>
        <v>07:00 - 13:00</v>
      </c>
      <c r="C25" s="110">
        <f>IFERROR(IF(Sheet1!J19=0,"",Sheet1!J19),"")</f>
        <v>0.27222222222222225</v>
      </c>
      <c r="D25" s="110">
        <f>IFERROR(IF(Sheet1!K19=0,"",Sheet1!K19),"")</f>
        <v>0.55347222222222214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0.28124999999999989</v>
      </c>
      <c r="K25" s="39"/>
      <c r="L25" s="100">
        <f t="shared" si="17"/>
        <v>4</v>
      </c>
      <c r="M25" s="8" t="str">
        <f>IF(copas!F19="","",copas!F19)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45</v>
      </c>
      <c r="W25" s="25">
        <f t="shared" si="13"/>
        <v>6</v>
      </c>
      <c r="X25" s="6">
        <f t="shared" si="13"/>
        <v>45</v>
      </c>
      <c r="Y25" s="26">
        <f t="shared" si="14"/>
        <v>6.7499999999999973</v>
      </c>
      <c r="Z25" s="42">
        <f t="shared" si="15"/>
        <v>0.28124999999999989</v>
      </c>
      <c r="AA25" s="7" t="str">
        <f t="shared" si="16"/>
        <v>06:45</v>
      </c>
    </row>
    <row r="26" spans="1:27" s="7" customFormat="1" ht="18.75" customHeight="1" x14ac:dyDescent="0.25">
      <c r="A26" s="15" t="str">
        <f t="shared" si="18"/>
        <v>22/08/2019</v>
      </c>
      <c r="B26" s="43" t="str">
        <f>TEXT(Sheet1!H20,"hh:mm")&amp;" - "&amp;TEXT(Sheet1!I20,"hh:mm")</f>
        <v>07:00 - 13:00</v>
      </c>
      <c r="C26" s="110">
        <f>IFERROR(IF(Sheet1!J20=0,"",Sheet1!J20),"")</f>
        <v>0.27569444444444446</v>
      </c>
      <c r="D26" s="110">
        <f>IFERROR(IF(Sheet1!K20=0,"",Sheet1!K20),"")</f>
        <v>0.55486111111111103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0.27916666666666656</v>
      </c>
      <c r="K26" s="39"/>
      <c r="L26" s="100">
        <f t="shared" si="17"/>
        <v>5</v>
      </c>
      <c r="M26" s="8" t="str">
        <f>IF(copas!F20="","",copas!F20)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42</v>
      </c>
      <c r="W26" s="25">
        <f t="shared" si="13"/>
        <v>6</v>
      </c>
      <c r="X26" s="6">
        <f t="shared" si="13"/>
        <v>42</v>
      </c>
      <c r="Y26" s="26">
        <f t="shared" si="14"/>
        <v>6.6999999999999975</v>
      </c>
      <c r="Z26" s="42">
        <f t="shared" si="15"/>
        <v>0.27916666666666656</v>
      </c>
      <c r="AA26" s="7" t="str">
        <f t="shared" si="16"/>
        <v>06:42</v>
      </c>
    </row>
    <row r="27" spans="1:27" s="7" customFormat="1" ht="18.75" customHeight="1" x14ac:dyDescent="0.25">
      <c r="A27" s="15" t="str">
        <f t="shared" si="18"/>
        <v>23/08/2019</v>
      </c>
      <c r="B27" s="43" t="str">
        <f>TEXT(Sheet1!H21,"hh:mm")&amp;" - "&amp;TEXT(Sheet1!I21,"hh:mm")</f>
        <v>07:00 - 11:00</v>
      </c>
      <c r="C27" s="110">
        <f>IFERROR(IF(Sheet1!J21=0,"",Sheet1!J21),"")</f>
        <v>0.27638888888888891</v>
      </c>
      <c r="D27" s="110">
        <f>IFERROR(IF(Sheet1!K21=0,"",Sheet1!K21),"")</f>
        <v>0.47222222222222221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0.1958333333333333</v>
      </c>
      <c r="K27" s="39"/>
      <c r="L27" s="100">
        <f t="shared" si="17"/>
        <v>6</v>
      </c>
      <c r="M27" s="8" t="str">
        <f>IF(copas!F21="","",copas!F21)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42</v>
      </c>
      <c r="W27" s="25">
        <f t="shared" si="13"/>
        <v>4</v>
      </c>
      <c r="X27" s="6">
        <f t="shared" si="13"/>
        <v>42</v>
      </c>
      <c r="Y27" s="26">
        <f t="shared" si="14"/>
        <v>4.6999999999999993</v>
      </c>
      <c r="Z27" s="42">
        <f t="shared" si="15"/>
        <v>0.1958333333333333</v>
      </c>
      <c r="AA27" s="7" t="str">
        <f t="shared" si="16"/>
        <v>04:42</v>
      </c>
    </row>
    <row r="28" spans="1:27" s="7" customFormat="1" ht="18.75" customHeight="1" x14ac:dyDescent="0.25">
      <c r="A28" s="15" t="str">
        <f t="shared" si="18"/>
        <v>24/08/2019</v>
      </c>
      <c r="B28" s="43" t="str">
        <f>TEXT(Sheet1!H22,"hh:mm")&amp;" - "&amp;TEXT(Sheet1!I22,"hh:mm")</f>
        <v>07:00 - 12:00</v>
      </c>
      <c r="C28" s="110">
        <f>IFERROR(IF(Sheet1!J22=0,"",Sheet1!J22),"")</f>
        <v>0.27708333333333335</v>
      </c>
      <c r="D28" s="110">
        <f>IFERROR(IF(Sheet1!K22=0,"",Sheet1!K22),"")</f>
        <v>0.51458333333333328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0.23749999999999993</v>
      </c>
      <c r="K28" s="39"/>
      <c r="L28" s="100">
        <f t="shared" si="17"/>
        <v>7</v>
      </c>
      <c r="M28" s="8" t="str">
        <f>IF(copas!F22="","",copas!F22)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42</v>
      </c>
      <c r="W28" s="25">
        <f t="shared" si="13"/>
        <v>5</v>
      </c>
      <c r="X28" s="6">
        <f t="shared" si="13"/>
        <v>42</v>
      </c>
      <c r="Y28" s="26">
        <f t="shared" si="14"/>
        <v>5.6999999999999984</v>
      </c>
      <c r="Z28" s="42">
        <f t="shared" si="15"/>
        <v>0.23749999999999993</v>
      </c>
      <c r="AA28" s="7" t="str">
        <f t="shared" si="16"/>
        <v>05:42</v>
      </c>
    </row>
    <row r="29" spans="1:27" s="7" customFormat="1" ht="18.75" customHeight="1" x14ac:dyDescent="0.25">
      <c r="A29" s="15" t="str">
        <f t="shared" si="18"/>
        <v>26/08/2019</v>
      </c>
      <c r="B29" s="43" t="str">
        <f>TEXT(Sheet1!H23,"hh:mm")&amp;" - "&amp;TEXT(Sheet1!I23,"hh:mm")</f>
        <v>07:00 - 13:00</v>
      </c>
      <c r="C29" s="110">
        <f>IFERROR(IF(Sheet1!J23=0,"",Sheet1!J23),"")</f>
        <v>0.27361111111111114</v>
      </c>
      <c r="D29" s="110">
        <f>IFERROR(IF(Sheet1!K23=0,"",Sheet1!K23),"")</f>
        <v>0.55486111111111103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0.28124999999999989</v>
      </c>
      <c r="K29" s="39"/>
      <c r="L29" s="100">
        <f t="shared" si="17"/>
        <v>2</v>
      </c>
      <c r="M29" s="8" t="str">
        <f>IF(copas!F23="","",copas!F23)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45</v>
      </c>
      <c r="W29" s="25">
        <f t="shared" si="13"/>
        <v>6</v>
      </c>
      <c r="X29" s="6">
        <f t="shared" si="13"/>
        <v>45</v>
      </c>
      <c r="Y29" s="26">
        <f t="shared" si="14"/>
        <v>6.7499999999999973</v>
      </c>
      <c r="Z29" s="42">
        <f t="shared" si="15"/>
        <v>0.28124999999999989</v>
      </c>
      <c r="AA29" s="7" t="str">
        <f t="shared" si="16"/>
        <v>06:45</v>
      </c>
    </row>
    <row r="30" spans="1:27" s="7" customFormat="1" ht="18.75" customHeight="1" x14ac:dyDescent="0.25">
      <c r="A30" s="15" t="str">
        <f t="shared" si="18"/>
        <v>27/08/2019</v>
      </c>
      <c r="B30" s="43" t="str">
        <f>TEXT(Sheet1!H24,"hh:mm")&amp;" - "&amp;TEXT(Sheet1!I24,"hh:mm")</f>
        <v>07:00 - 13:00</v>
      </c>
      <c r="C30" s="110">
        <f>IFERROR(IF(Sheet1!J24=0,"",Sheet1!J24),"")</f>
        <v>0.27569444444444446</v>
      </c>
      <c r="D30" s="110">
        <f>IFERROR(IF(Sheet1!K24=0,"",Sheet1!K24),"")</f>
        <v>0.55416666666666659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0.27847222222222212</v>
      </c>
      <c r="K30" s="39"/>
      <c r="L30" s="100">
        <f t="shared" si="17"/>
        <v>3</v>
      </c>
      <c r="M30" s="8" t="str">
        <f>IF(copas!F24="","",copas!F24)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41</v>
      </c>
      <c r="W30" s="25">
        <f t="shared" si="13"/>
        <v>6</v>
      </c>
      <c r="X30" s="6">
        <f t="shared" si="13"/>
        <v>41</v>
      </c>
      <c r="Y30" s="26">
        <f t="shared" si="14"/>
        <v>6.6833333333333309</v>
      </c>
      <c r="Z30" s="42">
        <f t="shared" si="15"/>
        <v>0.27847222222222212</v>
      </c>
      <c r="AA30" s="7" t="str">
        <f t="shared" si="16"/>
        <v>06:41</v>
      </c>
    </row>
    <row r="31" spans="1:27" s="7" customFormat="1" ht="18.75" customHeight="1" x14ac:dyDescent="0.25">
      <c r="A31" s="15" t="str">
        <f t="shared" si="18"/>
        <v>28/08/2019</v>
      </c>
      <c r="B31" s="43" t="str">
        <f>TEXT(Sheet1!H25,"hh:mm")&amp;" - "&amp;TEXT(Sheet1!I25,"hh:mm")</f>
        <v>07:00 - 13:00</v>
      </c>
      <c r="C31" s="110">
        <f>IFERROR(IF(Sheet1!J25=0,"",Sheet1!J25),"")</f>
        <v>0.27222222222222225</v>
      </c>
      <c r="D31" s="110">
        <f>IFERROR(IF(Sheet1!K25=0,"",Sheet1!K25),"")</f>
        <v>0.55347222222222214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0.28124999999999989</v>
      </c>
      <c r="K31" s="39"/>
      <c r="L31" s="100">
        <f t="shared" si="17"/>
        <v>4</v>
      </c>
      <c r="M31" s="8" t="str">
        <f>IF(copas!F25="","",copas!F25)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45</v>
      </c>
      <c r="W31" s="25">
        <f t="shared" si="13"/>
        <v>6</v>
      </c>
      <c r="X31" s="6">
        <f t="shared" si="13"/>
        <v>45</v>
      </c>
      <c r="Y31" s="26">
        <f t="shared" si="14"/>
        <v>6.7499999999999973</v>
      </c>
      <c r="Z31" s="42">
        <f t="shared" si="15"/>
        <v>0.28124999999999989</v>
      </c>
      <c r="AA31" s="7" t="str">
        <f t="shared" si="16"/>
        <v>06:45</v>
      </c>
    </row>
    <row r="32" spans="1:27" s="7" customFormat="1" ht="18.75" customHeight="1" x14ac:dyDescent="0.25">
      <c r="A32" s="15" t="str">
        <f t="shared" si="18"/>
        <v>29/08/2019</v>
      </c>
      <c r="B32" s="43" t="str">
        <f>TEXT(Sheet1!H26,"hh:mm")&amp;" - "&amp;TEXT(Sheet1!I26,"hh:mm")</f>
        <v>07:00 - 13:00</v>
      </c>
      <c r="C32" s="110">
        <f>IFERROR(IF(Sheet1!J26=0,"",Sheet1!J26),"")</f>
        <v>0.27222222222222225</v>
      </c>
      <c r="D32" s="110">
        <f>IFERROR(IF(Sheet1!K26=0,"",Sheet1!K26),"")</f>
        <v>0.55416666666666659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0.28194444444444433</v>
      </c>
      <c r="K32" s="39"/>
      <c r="L32" s="100">
        <f t="shared" si="17"/>
        <v>5</v>
      </c>
      <c r="M32" s="8" t="str">
        <f>IF(copas!F26="","",copas!F26)</f>
        <v>29/08/2019</v>
      </c>
      <c r="N32" s="14" t="str">
        <f t="shared" si="5"/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46</v>
      </c>
      <c r="W32" s="25">
        <f t="shared" si="13"/>
        <v>6</v>
      </c>
      <c r="X32" s="6">
        <f t="shared" si="13"/>
        <v>46</v>
      </c>
      <c r="Y32" s="26">
        <f t="shared" si="14"/>
        <v>6.7666666666666639</v>
      </c>
      <c r="Z32" s="42">
        <f t="shared" si="15"/>
        <v>0.28194444444444433</v>
      </c>
      <c r="AA32" s="7" t="str">
        <f t="shared" si="16"/>
        <v>06:46</v>
      </c>
    </row>
    <row r="33" spans="1:27" s="7" customFormat="1" ht="18.75" customHeight="1" x14ac:dyDescent="0.25">
      <c r="A33" s="15">
        <f t="shared" si="18"/>
        <v>43707</v>
      </c>
      <c r="B33" s="43" t="str">
        <f>TEXT(Sheet1!H27,"hh:mm")&amp;" - "&amp;TEXT(Sheet1!I27,"hh:mm")</f>
        <v>07:00 - 11:00</v>
      </c>
      <c r="C33" s="110">
        <f>IFERROR(IF(Sheet1!J27=0,"",Sheet1!J27),"")</f>
        <v>0.27430555555555558</v>
      </c>
      <c r="D33" s="110">
        <f>IFERROR(IF(Sheet1!K27=0,"",Sheet1!K27),"")</f>
        <v>0.47013888888888888</v>
      </c>
      <c r="E33" s="6"/>
      <c r="F33" s="6"/>
      <c r="G33" s="6"/>
      <c r="H33" s="6"/>
      <c r="I33" s="6" t="str">
        <f>TEXT(IF(Sheet1!R27=0,"",Sheet1!R27),"hh:mm")</f>
        <v>06:00</v>
      </c>
      <c r="J33" s="43">
        <f t="shared" ref="J33:J34" si="19">Z33</f>
        <v>0.1958333333333333</v>
      </c>
      <c r="K33" s="39"/>
      <c r="L33" s="100">
        <f t="shared" si="17"/>
        <v>6</v>
      </c>
      <c r="M33" s="8">
        <f>IF(copas!F27="","",copas!F27)</f>
        <v>43707</v>
      </c>
      <c r="N33" s="14">
        <f>IF(M33="","",M33)</f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04</v>
      </c>
      <c r="V33" s="33" t="str">
        <f t="shared" si="12"/>
        <v>42</v>
      </c>
      <c r="W33" s="25">
        <f t="shared" si="13"/>
        <v>4</v>
      </c>
      <c r="X33" s="6">
        <f t="shared" si="13"/>
        <v>42</v>
      </c>
      <c r="Y33" s="26">
        <f t="shared" si="14"/>
        <v>4.6999999999999993</v>
      </c>
      <c r="Z33" s="42">
        <f t="shared" si="15"/>
        <v>0.1958333333333333</v>
      </c>
      <c r="AA33" s="7" t="str">
        <f t="shared" si="16"/>
        <v>04:42</v>
      </c>
    </row>
    <row r="34" spans="1:27" s="7" customFormat="1" ht="18.75" customHeight="1" thickBot="1" x14ac:dyDescent="0.3">
      <c r="A34" s="15">
        <f>IF(N34="","",N34)</f>
        <v>43708</v>
      </c>
      <c r="B34" s="43" t="str">
        <f>TEXT(Sheet1!H28,"hh:mm")&amp;" - "&amp;TEXT(Sheet1!I28,"hh:mm")</f>
        <v>07:00 - 12:00</v>
      </c>
      <c r="C34" s="110">
        <f>IFERROR(IF(Sheet1!J28=0,"",Sheet1!J28),"")</f>
        <v>0.27638888888888891</v>
      </c>
      <c r="D34" s="110">
        <f>IFERROR(IF(Sheet1!K28=0,"",Sheet1!K28),"")</f>
        <v>0.51111111111111107</v>
      </c>
      <c r="E34" s="6"/>
      <c r="F34" s="6"/>
      <c r="G34" s="6"/>
      <c r="H34" s="6"/>
      <c r="I34" s="6" t="str">
        <f>TEXT(IF(Sheet1!R28=0,"",Sheet1!R28),"hh:mm")</f>
        <v>06:00</v>
      </c>
      <c r="J34" s="43">
        <f t="shared" si="19"/>
        <v>0.23472222222222217</v>
      </c>
      <c r="K34" s="39"/>
      <c r="L34" s="100">
        <f t="shared" si="17"/>
        <v>7</v>
      </c>
      <c r="M34" s="8">
        <f>IF(copas!F28="","",copas!F28)</f>
        <v>43708</v>
      </c>
      <c r="N34" s="14">
        <f t="shared" ref="N34" si="20">M34</f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1">LEFT(J34,2)</f>
        <v>0,</v>
      </c>
      <c r="V34" s="33" t="str">
        <f t="shared" si="12"/>
        <v>38</v>
      </c>
      <c r="W34" s="27">
        <f t="shared" si="13"/>
        <v>0</v>
      </c>
      <c r="X34" s="28">
        <f t="shared" si="13"/>
        <v>38</v>
      </c>
      <c r="Y34" s="26">
        <f t="shared" si="14"/>
        <v>5.633333333333332</v>
      </c>
      <c r="Z34" s="42">
        <f t="shared" si="15"/>
        <v>0.23472222222222217</v>
      </c>
      <c r="AA34" s="7" t="str">
        <f t="shared" si="16"/>
        <v>05:38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139:5</v>
      </c>
      <c r="K35" s="10"/>
      <c r="O35">
        <f>SUM(O8:O34)</f>
        <v>26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143</v>
      </c>
      <c r="U35" s="21">
        <f>SUM(W8:W34)</f>
        <v>137</v>
      </c>
      <c r="V35" s="34">
        <f>SUM(X8:X34)</f>
        <v>1095</v>
      </c>
      <c r="W35" s="35" t="str">
        <f>LEFT(V35,2)&amp;0</f>
        <v>100</v>
      </c>
      <c r="X35" s="19" t="str">
        <f>RIGHT(V35,1)</f>
        <v>5</v>
      </c>
      <c r="Y35" s="37">
        <f>SUM(Y8:Y34)</f>
        <v>160.24999999999997</v>
      </c>
      <c r="Z35" s="41">
        <f>SUM(Z8:Z34)</f>
        <v>6.6770833333333304</v>
      </c>
      <c r="AA35" s="40"/>
    </row>
    <row r="36" spans="1:27" ht="16.5" thickBot="1" x14ac:dyDescent="0.3">
      <c r="L36" s="7"/>
      <c r="P36" s="123">
        <f>SUM(LEFT(P35,3),R36)</f>
        <v>137</v>
      </c>
      <c r="Q36" s="124"/>
      <c r="R36" s="23">
        <f>R35/60</f>
        <v>0</v>
      </c>
      <c r="S36" s="9" t="str">
        <f>S35</f>
        <v>0</v>
      </c>
      <c r="T36" s="24"/>
      <c r="U36" s="128">
        <f>SUM(LEFT(U35,3),W36)</f>
        <v>138.66666666666666</v>
      </c>
      <c r="V36" s="129"/>
      <c r="W36" s="23">
        <f>W35/60</f>
        <v>1.6666666666666667</v>
      </c>
      <c r="X36" s="9" t="str">
        <f>X35</f>
        <v>5</v>
      </c>
      <c r="Y36" s="38">
        <f>U36</f>
        <v>138.66666666666666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4">
        <f>N34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4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2" t="str">
        <f>"Lumajang, "&amp;TEXT(N41,"dd mmmm yyyy")</f>
        <v>Lumajang, 02 September 2019</v>
      </c>
      <c r="J43" s="122"/>
      <c r="K43" s="122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30" t="s">
        <v>18</v>
      </c>
      <c r="T7" s="131"/>
      <c r="U7" s="132" t="s">
        <v>33</v>
      </c>
      <c r="V7" s="132"/>
      <c r="W7" s="131"/>
      <c r="X7" s="130" t="s">
        <v>19</v>
      </c>
      <c r="Y7" s="132"/>
      <c r="Z7" s="130" t="s">
        <v>33</v>
      </c>
      <c r="AA7" s="132"/>
      <c r="AB7" s="131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0.27708333333333335</v>
      </c>
      <c r="D8" s="58"/>
      <c r="E8" s="58"/>
      <c r="F8" s="58">
        <f>IF(Sheet1!K2=0,"",Sheet1!K2)</f>
        <v>0.5527777777777777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0.27569444444444446</v>
      </c>
      <c r="D9" s="58"/>
      <c r="E9" s="58"/>
      <c r="F9" s="58">
        <f>IF(Sheet1!K3=0,"",Sheet1!K3)</f>
        <v>0.47013888888888888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0.27430555555555558</v>
      </c>
      <c r="D10" s="58"/>
      <c r="E10" s="58"/>
      <c r="F10" s="58">
        <f>IF(Sheet1!K4=0,"",Sheet1!K4)</f>
        <v>0.51249999999999996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0.27152777777777781</v>
      </c>
      <c r="D11" s="58"/>
      <c r="E11" s="58"/>
      <c r="F11" s="58">
        <f>IF(Sheet1!K5=0,"",Sheet1!K5)</f>
        <v>0.55347222222222214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0.2729166666666667</v>
      </c>
      <c r="D12" s="58"/>
      <c r="E12" s="58"/>
      <c r="F12" s="58">
        <f>IF(Sheet1!K6=0,"",Sheet1!K6)</f>
        <v>0.55208333333333326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0.27361111111111114</v>
      </c>
      <c r="D13" s="58"/>
      <c r="E13" s="58"/>
      <c r="F13" s="58">
        <f>IF(Sheet1!K7=0,"",Sheet1!K7)</f>
        <v>0.55138888888888882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0.27500000000000002</v>
      </c>
      <c r="D14" s="58"/>
      <c r="E14" s="58"/>
      <c r="F14" s="58">
        <f>IF(Sheet1!K8=0,"",Sheet1!K8)</f>
        <v>0.55138888888888882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0.27708333333333335</v>
      </c>
      <c r="D15" s="58"/>
      <c r="E15" s="58"/>
      <c r="F15" s="58">
        <f>IF(Sheet1!K9=0,"",Sheet1!K9)</f>
        <v>0.46944444444444444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0.27083333333333337</v>
      </c>
      <c r="D16" s="58"/>
      <c r="E16" s="58"/>
      <c r="F16" s="58">
        <f>IF(Sheet1!K10=0,"",Sheet1!K10)</f>
        <v>0.51111111111111107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0.27638888888888891</v>
      </c>
      <c r="D17" s="58"/>
      <c r="E17" s="58"/>
      <c r="F17" s="58">
        <f>IF(Sheet1!K11=0,"",Sheet1!K11)</f>
        <v>0.55347222222222214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0.27500000000000002</v>
      </c>
      <c r="D18" s="58"/>
      <c r="E18" s="58"/>
      <c r="F18" s="58">
        <f>IF(Sheet1!K12=0,"",Sheet1!K12)</f>
        <v>0.55486111111111103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0.27361111111111114</v>
      </c>
      <c r="D19" s="58"/>
      <c r="E19" s="58"/>
      <c r="F19" s="58">
        <f>IF(Sheet1!K13=0,"",Sheet1!K13)</f>
        <v>0.55555555555555547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0.27222222222222225</v>
      </c>
      <c r="D20" s="58"/>
      <c r="E20" s="58"/>
      <c r="F20" s="58">
        <f>IF(Sheet1!K14=0,"",Sheet1!K14)</f>
        <v>0.55347222222222214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0.27500000000000002</v>
      </c>
      <c r="D21" s="58"/>
      <c r="E21" s="58"/>
      <c r="F21" s="58">
        <f>IF(Sheet1!K15=0,"",Sheet1!K15)</f>
        <v>0.46944444444444444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 t="str">
        <f>IF(Sheet1!R16=0,"",Sheet1!R16)</f>
        <v/>
      </c>
      <c r="L22" s="58">
        <f>IF(Sheet1!Z16=0,"",Sheet1!Z16)</f>
        <v>0.3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0.27222222222222225</v>
      </c>
      <c r="D23" s="58"/>
      <c r="E23" s="58"/>
      <c r="F23" s="58">
        <f>IF(Sheet1!K17=0,"",Sheet1!K17)</f>
        <v>0.55069444444444438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0.27152777777777781</v>
      </c>
      <c r="D24" s="58"/>
      <c r="E24" s="58"/>
      <c r="F24" s="58">
        <f>IF(Sheet1!K18=0,"",Sheet1!K18)</f>
        <v>0.55208333333333326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0.27222222222222225</v>
      </c>
      <c r="D25" s="58"/>
      <c r="E25" s="58"/>
      <c r="F25" s="58">
        <f>IF(Sheet1!K19=0,"",Sheet1!K19)</f>
        <v>0.55347222222222214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0.27569444444444446</v>
      </c>
      <c r="D26" s="58"/>
      <c r="E26" s="58"/>
      <c r="F26" s="58">
        <f>IF(Sheet1!K20=0,"",Sheet1!K20)</f>
        <v>0.55486111111111103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0.27638888888888891</v>
      </c>
      <c r="D27" s="58"/>
      <c r="E27" s="58"/>
      <c r="F27" s="58">
        <f>IF(Sheet1!K21=0,"",Sheet1!K21)</f>
        <v>0.47222222222222221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0.27708333333333335</v>
      </c>
      <c r="D28" s="58"/>
      <c r="E28" s="58"/>
      <c r="F28" s="58">
        <f>IF(Sheet1!K22=0,"",Sheet1!K22)</f>
        <v>0.51458333333333328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0.27361111111111114</v>
      </c>
      <c r="D29" s="58"/>
      <c r="E29" s="58"/>
      <c r="F29" s="58">
        <f>IF(Sheet1!K23=0,"",Sheet1!K23)</f>
        <v>0.55486111111111103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0.27569444444444446</v>
      </c>
      <c r="D30" s="58"/>
      <c r="E30" s="58"/>
      <c r="F30" s="58">
        <f>IF(Sheet1!K24=0,"",Sheet1!K24)</f>
        <v>0.55416666666666659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0.27222222222222225</v>
      </c>
      <c r="D31" s="58"/>
      <c r="E31" s="58"/>
      <c r="F31" s="58">
        <f>IF(Sheet1!K25=0,"",Sheet1!K25)</f>
        <v>0.55347222222222214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0.27222222222222225</v>
      </c>
      <c r="D32" s="58"/>
      <c r="E32" s="58"/>
      <c r="F32" s="58">
        <f>IF(Sheet1!K26=0,"",Sheet1!K26)</f>
        <v>0.55416666666666659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0.27430555555555558</v>
      </c>
      <c r="D33" s="58"/>
      <c r="E33" s="58"/>
      <c r="F33" s="58">
        <f>IF(Sheet1!K27=0,"",Sheet1!K27)</f>
        <v>0.47013888888888888</v>
      </c>
      <c r="G33" s="58"/>
      <c r="H33" s="58"/>
      <c r="I33" s="58"/>
      <c r="J33" s="58"/>
      <c r="K33" s="58">
        <f>IF(Sheet1!R27=0,"",Sheet1!R27)</f>
        <v>0.25</v>
      </c>
      <c r="L33" s="58">
        <f>IF(Sheet1!Z27=0,"",Sheet1!Z27)</f>
        <v>0.39027777777777778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0,</v>
      </c>
      <c r="T33" s="64" t="str">
        <f t="shared" si="2"/>
        <v>25</v>
      </c>
      <c r="U33" s="65">
        <f t="shared" si="7"/>
        <v>0</v>
      </c>
      <c r="V33" s="58">
        <f t="shared" si="7"/>
        <v>25</v>
      </c>
      <c r="W33" s="64">
        <f t="shared" si="3"/>
        <v>6</v>
      </c>
      <c r="X33" s="63" t="str">
        <f t="shared" si="4"/>
        <v>0,</v>
      </c>
      <c r="Y33" s="66" t="str">
        <f t="shared" si="5"/>
        <v>78</v>
      </c>
      <c r="Z33" s="63">
        <f t="shared" si="8"/>
        <v>0</v>
      </c>
      <c r="AA33" s="58">
        <f t="shared" si="8"/>
        <v>78</v>
      </c>
      <c r="AB33" s="64">
        <f t="shared" si="9"/>
        <v>9.3666666666666671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0.27638888888888891</v>
      </c>
      <c r="D34" s="58"/>
      <c r="E34" s="58"/>
      <c r="F34" s="58">
        <f>IF(Sheet1!K28=0,"",Sheet1!K28)</f>
        <v>0.51111111111111107</v>
      </c>
      <c r="G34" s="58"/>
      <c r="H34" s="58"/>
      <c r="I34" s="58"/>
      <c r="J34" s="58"/>
      <c r="K34" s="58">
        <f>IF(Sheet1!R28=0,"",Sheet1!R28)</f>
        <v>0.25</v>
      </c>
      <c r="L34" s="58">
        <f>IF(Sheet1!Z28=0,"",Sheet1!Z28)</f>
        <v>0.30486111111111108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0,</v>
      </c>
      <c r="T34" s="68" t="str">
        <f t="shared" si="2"/>
        <v>25</v>
      </c>
      <c r="U34" s="69">
        <f t="shared" si="7"/>
        <v>0</v>
      </c>
      <c r="V34" s="70">
        <f t="shared" si="7"/>
        <v>25</v>
      </c>
      <c r="W34" s="64">
        <f t="shared" si="3"/>
        <v>6</v>
      </c>
      <c r="X34" s="71" t="str">
        <f t="shared" si="4"/>
        <v>0,</v>
      </c>
      <c r="Y34" s="72" t="str">
        <f t="shared" si="5"/>
        <v>11</v>
      </c>
      <c r="Z34" s="71">
        <f t="shared" si="8"/>
        <v>0</v>
      </c>
      <c r="AA34" s="70">
        <f t="shared" si="8"/>
        <v>11</v>
      </c>
      <c r="AB34" s="64">
        <f t="shared" si="9"/>
        <v>7.3166666666666664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143</v>
      </c>
      <c r="X35" s="76">
        <f>SUM(Z8:Z34)</f>
        <v>0</v>
      </c>
      <c r="Y35" s="81">
        <f>SUM(AA8:AA34)</f>
        <v>1316.6</v>
      </c>
      <c r="Z35" s="82" t="str">
        <f>LEFT(Y35,2)&amp;0</f>
        <v>130</v>
      </c>
      <c r="AA35" s="79" t="str">
        <f>RIGHT(Y35,1)</f>
        <v>6</v>
      </c>
      <c r="AB35" s="83">
        <f>SUM(AB8:AB34)</f>
        <v>179.13333333333333</v>
      </c>
    </row>
    <row r="36" spans="1:28" ht="16.5" thickBot="1" x14ac:dyDescent="0.3">
      <c r="Q36" s="84">
        <f>IFERROR(IFERROR(Q34,Q33),Q32)</f>
        <v>660615</v>
      </c>
      <c r="S36" s="133">
        <f>SUM(LEFT(S35,3),U36)</f>
        <v>13.833333333333334</v>
      </c>
      <c r="T36" s="134"/>
      <c r="U36" s="85">
        <f>U35/60</f>
        <v>13.833333333333334</v>
      </c>
      <c r="V36" s="50" t="str">
        <f>V35</f>
        <v>3</v>
      </c>
      <c r="W36" s="86"/>
      <c r="X36" s="135">
        <f>SUM(LEFT(X35,3),Z36)</f>
        <v>2.1666666666666665</v>
      </c>
      <c r="Y36" s="136"/>
      <c r="Z36" s="85">
        <f>Z35/60</f>
        <v>2.1666666666666665</v>
      </c>
      <c r="AA36" s="50" t="str">
        <f>AA35</f>
        <v>6</v>
      </c>
      <c r="AB36" s="87">
        <f>X36</f>
        <v>2.1666666666666665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2019-10-03T08:23:18Z</cp:lastPrinted>
  <dcterms:created xsi:type="dcterms:W3CDTF">2016-12-02T09:51:38Z</dcterms:created>
  <dcterms:modified xsi:type="dcterms:W3CDTF">2019-10-03T08:23:34Z</dcterms:modified>
</cp:coreProperties>
</file>