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88EAD623-4B1C-4689-A21E-8A6AA24BB2E4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externalReferences>
    <externalReference r:id="rId5"/>
  </externalReference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N33" i="2"/>
  <c r="A33" i="2" s="1"/>
  <c r="M43" i="2" l="1"/>
  <c r="A35" i="2"/>
  <c r="N34" i="2"/>
  <c r="I34" i="2"/>
  <c r="D34" i="2"/>
  <c r="C34" i="2"/>
  <c r="B34" i="2"/>
  <c r="I33" i="2"/>
  <c r="D33" i="2"/>
  <c r="C33" i="2"/>
  <c r="B33" i="2"/>
  <c r="A34" i="2" l="1"/>
  <c r="L34" i="2" s="1"/>
  <c r="L33" i="2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8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K28" i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L31" i="4" l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N40" i="2"/>
  <c r="N41" i="2" s="1"/>
  <c r="I43" i="2" s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O2" i="2" l="1"/>
  <c r="P42" i="2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<sst xmlns="http://schemas.openxmlformats.org/spreadsheetml/2006/main" count="458" uniqueCount="88">
  <si>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</si>
  <si>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</si>
  <si>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</si>
  <si>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</si>
  <si>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</si>
  <si>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</si>
  <si>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</si>
  <si>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</si>
  <si>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</si>
  <si>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</si>
  <si>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</si>
  <si>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</si>
  <si>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</si>
  <si>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</si>
  <si>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</si>
  <si>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</si>
  <si>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</si>
  <si>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</si>
  <si>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</si>
  <si>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</si>
  <si>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</si>
  <si>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</si>
  <si>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</si>
  <si>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</si>
  <si>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</si>
  <si>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</si>
  <si>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</si>
  <si>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</si>
  <si>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</si>
  <si>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</si>
  <si>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</si>
  <si>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</si>
  <si>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</si>
  <si>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</si>
  <si>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</si>
  <si>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</si>
  <si>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</si>
  <si>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</si>
  <si>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</si>
  <si>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</si>
  <si>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</si>
  <si>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</si>
  <si>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</si>
  <si>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</si>
  <si>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</si>
  <si>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</si>
  <si>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</si>
  <si>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</si>
  <si>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</si>
  <si>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</si>
  <si>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</si>
  <si>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</si>
  <si>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</si>
  <si>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</si>
  <si>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</si>
  <si>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</si>
  <si>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</si>
  <si>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</si>
  <si>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</si>
  <si>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</si>
  <si>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</si>
  <si>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</si>
  <si>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</si>
  <si>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</si>
  <si>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</si>
  <si>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</si>
  <si>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</si>
  <si>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</si>
  <si>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</si>
  <si>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</si>
  <si>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</si>
  <si>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</si>
  <si>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</si>
  <si>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</si>
  <si>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</si>
  <si>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</si>
  <si>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</si>
  <si>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</si>
  <si>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</si>
  <si>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</si>
  <si>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</si>
  <si>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</si>
  <si>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</si>
  <si>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</si>
  <si>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72</t>
  </si>
  <si>
    <t>11</t>
  </si>
  <si>
    <t>2155753654120003</t>
  </si>
  <si>
    <t>MUH. ZUHDI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</si>
</sst>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INGER%2019.20/2019.2020/03%20SEPT%2019/FINGER%20(ID%20FORMAT)%20AGS%2019%20-%20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as"/>
      <sheetName val="Sheet1"/>
      <sheetName val="REG"/>
      <sheetName val="detail"/>
    </sheetNames>
    <sheetDataSet>
      <sheetData sheetId="0"/>
      <sheetData sheetId="1">
        <row r="27">
          <cell r="H27" t="str">
            <v/>
          </cell>
          <cell r="I27" t="str">
            <v/>
          </cell>
          <cell r="J27" t="e">
            <v>#VALUE!</v>
          </cell>
          <cell r="K27" t="e">
            <v>#VALUE!</v>
          </cell>
          <cell r="R27" t="str">
            <v/>
          </cell>
        </row>
        <row r="28">
          <cell r="H28" t="str">
            <v/>
          </cell>
          <cell r="I28" t="str">
            <v/>
          </cell>
          <cell r="J28" t="e">
            <v>#VALUE!</v>
          </cell>
          <cell r="K28" t="e">
            <v>#VALUE!</v>
          </cell>
          <cell r="R28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D26" sqref="A2:D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55</v>
      </c>
      <c r="B1" s="109" t="s">
        <v>56</v>
      </c>
      <c r="C1" s="109" t="s">
        <v>53</v>
      </c>
      <c r="D1" s="109" t="s">
        <v>57</v>
      </c>
      <c r="E1" s="109" t="s">
        <v>54</v>
      </c>
      <c r="F1" s="109" t="s">
        <v>58</v>
      </c>
      <c r="G1" s="109" t="s">
        <v>59</v>
      </c>
      <c r="H1" s="109" t="s">
        <v>60</v>
      </c>
      <c r="I1" s="109" t="s">
        <v>61</v>
      </c>
      <c r="J1" s="109" t="s">
        <v>62</v>
      </c>
      <c r="K1" s="109" t="s">
        <v>63</v>
      </c>
      <c r="L1" s="109" t="s">
        <v>0</v>
      </c>
      <c r="M1" s="109" t="s">
        <v>64</v>
      </c>
      <c r="N1" s="109" t="s">
        <v>65</v>
      </c>
      <c r="O1" s="109" t="s">
        <v>66</v>
      </c>
      <c r="P1" s="109" t="s">
        <v>67</v>
      </c>
      <c r="Q1" s="109" t="s">
        <v>68</v>
      </c>
      <c r="R1" s="109" t="s">
        <v>69</v>
      </c>
      <c r="S1" s="109" t="s">
        <v>70</v>
      </c>
      <c r="T1" s="109" t="s">
        <v>71</v>
      </c>
      <c r="U1" s="109" t="s">
        <v>72</v>
      </c>
      <c r="V1" s="109" t="s">
        <v>73</v>
      </c>
      <c r="W1" s="109" t="s">
        <v>1</v>
      </c>
      <c r="X1" s="109" t="s">
        <v>74</v>
      </c>
      <c r="Y1" s="109" t="s">
        <v>75</v>
      </c>
      <c r="Z1" s="109" t="s">
        <v>76</v>
      </c>
      <c r="AA1" s="109" t="s">
        <v>2</v>
      </c>
      <c r="AB1" s="109" t="s">
        <v>77</v>
      </c>
      <c r="AC1" s="109" t="s">
        <v>78</v>
      </c>
      <c r="AD1" s="101"/>
    </row>
    <row r="2" spans="1:31" s="46" customFormat="1" ht="20.25" customHeight="1" x14ac:dyDescent="0.2">
      <c r="A2" s="117" t="s">
        <v>84</v>
      </c>
      <c r="B2" s="117" t="s">
        <v>85</v>
      </c>
      <c r="C2" s="117" t="s">
        <v>86</v>
      </c>
      <c r="D2" s="117" t="s">
        <v>87</v>
      </c>
      <c r="E2" s="108" t="s">
        <v>3</v>
      </c>
      <c r="F2" s="106">
        <v>43710</v>
      </c>
      <c r="G2" s="108" t="s">
        <v>51</v>
      </c>
      <c r="H2" s="114">
        <v>0.29166666666666669</v>
      </c>
      <c r="I2" s="114">
        <v>0.54166666666666663</v>
      </c>
      <c r="J2" s="114">
        <v>0.28194444444444444</v>
      </c>
      <c r="K2" s="114">
        <v>0.5708333333333333</v>
      </c>
      <c r="L2" s="103">
        <v>1</v>
      </c>
      <c r="M2" s="103">
        <v>1</v>
      </c>
      <c r="N2" s="103"/>
      <c r="O2" s="103"/>
      <c r="P2" s="103"/>
      <c r="Q2" s="103"/>
      <c r="R2" s="114">
        <v>0.25</v>
      </c>
      <c r="S2" s="103"/>
      <c r="T2" s="103" t="b">
        <v>1</v>
      </c>
      <c r="U2" s="103" t="b">
        <v>1</v>
      </c>
      <c r="V2" s="103" t="s">
        <v>4</v>
      </c>
      <c r="W2" s="103">
        <v>1</v>
      </c>
      <c r="X2" s="103"/>
      <c r="Y2" s="103"/>
      <c r="Z2" s="114">
        <v>0.28888888888888892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17" t="s">
        <v>84</v>
      </c>
      <c r="B3" s="117" t="s">
        <v>85</v>
      </c>
      <c r="C3" s="117" t="s">
        <v>86</v>
      </c>
      <c r="D3" s="117" t="s">
        <v>87</v>
      </c>
      <c r="E3" s="108" t="s">
        <v>3</v>
      </c>
      <c r="F3" s="106">
        <v>43711</v>
      </c>
      <c r="G3" s="108" t="s">
        <v>51</v>
      </c>
      <c r="H3" s="115">
        <v>0.29166666666666669</v>
      </c>
      <c r="I3" s="115">
        <v>0.54166666666666663</v>
      </c>
      <c r="J3" s="115">
        <v>0.27847222222222223</v>
      </c>
      <c r="K3" s="115">
        <v>0.60902777777777783</v>
      </c>
      <c r="L3" s="46">
        <v>1</v>
      </c>
      <c r="M3" s="46">
        <v>1</v>
      </c>
      <c r="R3" s="11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5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7" t="s">
        <v>84</v>
      </c>
      <c r="B4" s="117" t="s">
        <v>85</v>
      </c>
      <c r="C4" s="117" t="s">
        <v>86</v>
      </c>
      <c r="D4" s="117" t="s">
        <v>87</v>
      </c>
      <c r="E4" s="108" t="s">
        <v>3</v>
      </c>
      <c r="F4" s="106">
        <v>43712</v>
      </c>
      <c r="G4" s="108" t="s">
        <v>51</v>
      </c>
      <c r="H4" s="115">
        <v>0.29166666666666669</v>
      </c>
      <c r="I4" s="115">
        <v>0.54166666666666663</v>
      </c>
      <c r="J4" s="115">
        <v>0.26180555555555557</v>
      </c>
      <c r="K4" s="115">
        <v>0.56180555555555556</v>
      </c>
      <c r="L4" s="46">
        <v>1</v>
      </c>
      <c r="M4" s="46">
        <v>1</v>
      </c>
      <c r="R4" s="115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5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7" t="s">
        <v>84</v>
      </c>
      <c r="B5" s="117" t="s">
        <v>85</v>
      </c>
      <c r="C5" s="117" t="s">
        <v>86</v>
      </c>
      <c r="D5" s="117" t="s">
        <v>87</v>
      </c>
      <c r="E5" s="108" t="s">
        <v>3</v>
      </c>
      <c r="F5" s="106">
        <v>43713</v>
      </c>
      <c r="G5" s="108" t="s">
        <v>51</v>
      </c>
      <c r="H5" s="115">
        <v>0.29166666666666669</v>
      </c>
      <c r="I5" s="115">
        <v>0.54166666666666663</v>
      </c>
      <c r="J5" s="115">
        <v>0.27777777777777779</v>
      </c>
      <c r="K5" s="115">
        <v>0.57291666666666663</v>
      </c>
      <c r="L5" s="46">
        <v>1</v>
      </c>
      <c r="M5" s="46">
        <v>1</v>
      </c>
      <c r="R5" s="11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5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7" t="s">
        <v>84</v>
      </c>
      <c r="B6" s="117" t="s">
        <v>85</v>
      </c>
      <c r="C6" s="117" t="s">
        <v>86</v>
      </c>
      <c r="D6" s="117" t="s">
        <v>87</v>
      </c>
      <c r="E6" s="108" t="s">
        <v>3</v>
      </c>
      <c r="F6" s="106">
        <v>43714</v>
      </c>
      <c r="G6" s="108" t="s">
        <v>79</v>
      </c>
      <c r="H6" s="115">
        <v>0.29166666666666669</v>
      </c>
      <c r="I6" s="115">
        <v>0.45833333333333331</v>
      </c>
      <c r="J6" s="115">
        <v>0.27847222222222223</v>
      </c>
      <c r="K6" s="115">
        <v>0.46736111111111112</v>
      </c>
      <c r="L6" s="46">
        <v>1</v>
      </c>
      <c r="M6" s="46">
        <v>1</v>
      </c>
      <c r="R6" s="11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5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7" t="s">
        <v>84</v>
      </c>
      <c r="B7" s="117" t="s">
        <v>85</v>
      </c>
      <c r="C7" s="117" t="s">
        <v>86</v>
      </c>
      <c r="D7" s="117" t="s">
        <v>87</v>
      </c>
      <c r="E7" s="108" t="s">
        <v>3</v>
      </c>
      <c r="F7" s="106">
        <v>43715</v>
      </c>
      <c r="G7" s="108" t="s">
        <v>80</v>
      </c>
      <c r="H7" s="116">
        <v>0.29166666666666669</v>
      </c>
      <c r="I7" s="116">
        <v>0.5</v>
      </c>
      <c r="J7" s="116">
        <v>0.28194444444444444</v>
      </c>
      <c r="K7" s="116">
        <v>0.5180555555555556</v>
      </c>
      <c r="L7" s="102">
        <v>1</v>
      </c>
      <c r="M7" s="102">
        <v>1</v>
      </c>
      <c r="N7" s="102"/>
      <c r="O7" s="102"/>
      <c r="P7" s="102"/>
      <c r="Q7" s="102"/>
      <c r="R7" s="116">
        <v>0.20833333333333334</v>
      </c>
      <c r="S7" s="102"/>
      <c r="T7" s="102" t="b">
        <v>1</v>
      </c>
      <c r="U7" s="102" t="b">
        <v>1</v>
      </c>
      <c r="V7" s="102" t="s">
        <v>4</v>
      </c>
      <c r="W7" s="102"/>
      <c r="X7" s="102">
        <v>1</v>
      </c>
      <c r="Y7" s="102"/>
      <c r="Z7" s="116">
        <v>0.23611111111111113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17" t="s">
        <v>84</v>
      </c>
      <c r="B8" s="117" t="s">
        <v>85</v>
      </c>
      <c r="C8" s="117" t="s">
        <v>86</v>
      </c>
      <c r="D8" s="117" t="s">
        <v>87</v>
      </c>
      <c r="E8" s="108" t="s">
        <v>3</v>
      </c>
      <c r="F8" s="106">
        <v>43717</v>
      </c>
      <c r="G8" s="108" t="s">
        <v>51</v>
      </c>
      <c r="H8" s="114">
        <v>0.29166666666666669</v>
      </c>
      <c r="I8" s="114">
        <v>0.54166666666666663</v>
      </c>
      <c r="J8" s="114">
        <v>0.27152777777777776</v>
      </c>
      <c r="K8" s="114">
        <v>0.56805555555555554</v>
      </c>
      <c r="L8" s="103">
        <v>1</v>
      </c>
      <c r="M8" s="103">
        <v>1</v>
      </c>
      <c r="N8" s="103"/>
      <c r="O8" s="103"/>
      <c r="P8" s="103"/>
      <c r="Q8" s="103"/>
      <c r="R8" s="114">
        <v>0.25</v>
      </c>
      <c r="S8" s="103"/>
      <c r="T8" s="103" t="b">
        <v>1</v>
      </c>
      <c r="U8" s="103" t="b">
        <v>1</v>
      </c>
      <c r="V8" s="103" t="s">
        <v>4</v>
      </c>
      <c r="W8" s="103">
        <v>1</v>
      </c>
      <c r="X8" s="103"/>
      <c r="Y8" s="103"/>
      <c r="Z8" s="114">
        <v>0.29583333333333334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17" t="s">
        <v>84</v>
      </c>
      <c r="B9" s="117" t="s">
        <v>85</v>
      </c>
      <c r="C9" s="117" t="s">
        <v>86</v>
      </c>
      <c r="D9" s="117" t="s">
        <v>87</v>
      </c>
      <c r="E9" s="108" t="s">
        <v>3</v>
      </c>
      <c r="F9" s="106">
        <v>43718</v>
      </c>
      <c r="G9" s="108" t="s">
        <v>51</v>
      </c>
      <c r="H9" s="115">
        <v>0.29166666666666669</v>
      </c>
      <c r="I9" s="115">
        <v>0.54166666666666663</v>
      </c>
      <c r="J9" s="115">
        <v>0.27847222222222223</v>
      </c>
      <c r="K9" s="115">
        <v>0.57986111111111105</v>
      </c>
      <c r="L9" s="46">
        <v>1</v>
      </c>
      <c r="M9" s="46">
        <v>1</v>
      </c>
      <c r="R9" s="115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5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7" t="s">
        <v>84</v>
      </c>
      <c r="B10" s="117" t="s">
        <v>85</v>
      </c>
      <c r="C10" s="117" t="s">
        <v>86</v>
      </c>
      <c r="D10" s="117" t="s">
        <v>87</v>
      </c>
      <c r="E10" s="108" t="s">
        <v>3</v>
      </c>
      <c r="F10" s="106">
        <v>43719</v>
      </c>
      <c r="G10" s="108" t="s">
        <v>51</v>
      </c>
      <c r="H10" s="115">
        <v>0.29166666666666669</v>
      </c>
      <c r="I10" s="115">
        <v>0.54166666666666663</v>
      </c>
      <c r="J10" s="115">
        <v>0.27361111111111108</v>
      </c>
      <c r="K10" s="115">
        <v>0.59236111111111112</v>
      </c>
      <c r="L10" s="46">
        <v>1</v>
      </c>
      <c r="M10" s="46">
        <v>1</v>
      </c>
      <c r="R10" s="115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5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7" t="s">
        <v>84</v>
      </c>
      <c r="B11" s="117" t="s">
        <v>85</v>
      </c>
      <c r="C11" s="117" t="s">
        <v>86</v>
      </c>
      <c r="D11" s="117" t="s">
        <v>87</v>
      </c>
      <c r="E11" s="108" t="s">
        <v>3</v>
      </c>
      <c r="F11" s="106">
        <v>43720</v>
      </c>
      <c r="G11" s="108" t="s">
        <v>51</v>
      </c>
      <c r="H11" s="115">
        <v>0.29166666666666669</v>
      </c>
      <c r="I11" s="115">
        <v>0.54166666666666663</v>
      </c>
      <c r="J11" s="115">
        <v>0.28194444444444444</v>
      </c>
      <c r="K11" s="115">
        <v>0.55972222222222223</v>
      </c>
      <c r="L11" s="46">
        <v>1</v>
      </c>
      <c r="M11" s="46">
        <v>1</v>
      </c>
      <c r="R11" s="11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5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7" t="s">
        <v>84</v>
      </c>
      <c r="B12" s="117" t="s">
        <v>85</v>
      </c>
      <c r="C12" s="117" t="s">
        <v>86</v>
      </c>
      <c r="D12" s="117" t="s">
        <v>87</v>
      </c>
      <c r="E12" s="108" t="s">
        <v>3</v>
      </c>
      <c r="F12" s="106">
        <v>43721</v>
      </c>
      <c r="G12" s="108" t="s">
        <v>79</v>
      </c>
      <c r="H12" s="115">
        <v>0.29166666666666669</v>
      </c>
      <c r="I12" s="115">
        <v>0.45833333333333331</v>
      </c>
      <c r="J12" s="115">
        <v>0.27916666666666667</v>
      </c>
      <c r="K12" s="115">
        <v>0.4597222222222222</v>
      </c>
      <c r="L12" s="46">
        <v>1</v>
      </c>
      <c r="M12" s="46">
        <v>1</v>
      </c>
      <c r="R12" s="11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5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7" t="s">
        <v>84</v>
      </c>
      <c r="B13" s="117" t="s">
        <v>85</v>
      </c>
      <c r="C13" s="117" t="s">
        <v>86</v>
      </c>
      <c r="D13" s="117" t="s">
        <v>87</v>
      </c>
      <c r="E13" s="108" t="s">
        <v>3</v>
      </c>
      <c r="F13" s="106">
        <v>43722</v>
      </c>
      <c r="G13" s="108" t="s">
        <v>80</v>
      </c>
      <c r="H13" s="116">
        <v>0.29166666666666669</v>
      </c>
      <c r="I13" s="116">
        <v>0.5</v>
      </c>
      <c r="J13" s="116">
        <v>0.28472222222222221</v>
      </c>
      <c r="K13" s="116">
        <v>0.54652777777777783</v>
      </c>
      <c r="L13" s="102">
        <v>1</v>
      </c>
      <c r="M13" s="102">
        <v>1</v>
      </c>
      <c r="N13" s="102"/>
      <c r="O13" s="102"/>
      <c r="P13" s="102"/>
      <c r="Q13" s="102"/>
      <c r="R13" s="116">
        <v>0.20833333333333334</v>
      </c>
      <c r="S13" s="102"/>
      <c r="T13" s="102" t="b">
        <v>1</v>
      </c>
      <c r="U13" s="102" t="b">
        <v>1</v>
      </c>
      <c r="V13" s="102" t="s">
        <v>4</v>
      </c>
      <c r="W13" s="102"/>
      <c r="X13" s="102">
        <v>1</v>
      </c>
      <c r="Y13" s="102"/>
      <c r="Z13" s="116">
        <v>0.26180555555555557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17" t="s">
        <v>84</v>
      </c>
      <c r="B14" s="117" t="s">
        <v>85</v>
      </c>
      <c r="C14" s="117" t="s">
        <v>86</v>
      </c>
      <c r="D14" s="117" t="s">
        <v>87</v>
      </c>
      <c r="E14" s="108" t="s">
        <v>3</v>
      </c>
      <c r="F14" s="106">
        <v>43724</v>
      </c>
      <c r="G14" s="108" t="s">
        <v>51</v>
      </c>
      <c r="H14" s="114">
        <v>0.29166666666666669</v>
      </c>
      <c r="I14" s="114">
        <v>0.54166666666666663</v>
      </c>
      <c r="J14" s="114">
        <v>0.27847222222222223</v>
      </c>
      <c r="K14" s="114">
        <v>0.55972222222222223</v>
      </c>
      <c r="L14" s="103">
        <v>1</v>
      </c>
      <c r="M14" s="103">
        <v>1</v>
      </c>
      <c r="N14" s="103"/>
      <c r="O14" s="103"/>
      <c r="P14" s="103"/>
      <c r="Q14" s="103"/>
      <c r="R14" s="114">
        <v>0.25</v>
      </c>
      <c r="S14" s="103"/>
      <c r="T14" s="103" t="b">
        <v>1</v>
      </c>
      <c r="U14" s="103" t="b">
        <v>1</v>
      </c>
      <c r="V14" s="103" t="s">
        <v>4</v>
      </c>
      <c r="W14" s="103">
        <v>1</v>
      </c>
      <c r="X14" s="103"/>
      <c r="Y14" s="103"/>
      <c r="Z14" s="114">
        <v>0.28125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17" t="s">
        <v>84</v>
      </c>
      <c r="B15" s="117" t="s">
        <v>85</v>
      </c>
      <c r="C15" s="117" t="s">
        <v>86</v>
      </c>
      <c r="D15" s="117" t="s">
        <v>87</v>
      </c>
      <c r="E15" s="108" t="s">
        <v>3</v>
      </c>
      <c r="F15" s="106">
        <v>43725</v>
      </c>
      <c r="G15" s="108" t="s">
        <v>51</v>
      </c>
      <c r="H15" s="115">
        <v>0.29166666666666669</v>
      </c>
      <c r="I15" s="115">
        <v>0.54166666666666663</v>
      </c>
      <c r="J15" s="115">
        <v>0.28055555555555556</v>
      </c>
      <c r="K15" s="115">
        <v>0.57222222222222219</v>
      </c>
      <c r="L15" s="46">
        <v>1</v>
      </c>
      <c r="M15" s="46">
        <v>1</v>
      </c>
      <c r="R15" s="115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5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7" t="s">
        <v>84</v>
      </c>
      <c r="B16" s="117" t="s">
        <v>85</v>
      </c>
      <c r="C16" s="117" t="s">
        <v>86</v>
      </c>
      <c r="D16" s="117" t="s">
        <v>87</v>
      </c>
      <c r="E16" s="108" t="s">
        <v>3</v>
      </c>
      <c r="F16" s="106">
        <v>43726</v>
      </c>
      <c r="G16" s="108" t="s">
        <v>51</v>
      </c>
      <c r="H16" s="115">
        <v>0.29166666666666669</v>
      </c>
      <c r="I16" s="115">
        <v>0.54166666666666663</v>
      </c>
      <c r="J16" s="115">
        <v>0.27013888888888887</v>
      </c>
      <c r="K16" s="115">
        <v>0.57013888888888886</v>
      </c>
      <c r="L16" s="46">
        <v>1</v>
      </c>
      <c r="M16" s="46">
        <v>1</v>
      </c>
      <c r="R16" s="115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5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7" t="s">
        <v>84</v>
      </c>
      <c r="B17" s="117" t="s">
        <v>85</v>
      </c>
      <c r="C17" s="117" t="s">
        <v>86</v>
      </c>
      <c r="D17" s="117" t="s">
        <v>87</v>
      </c>
      <c r="E17" s="108" t="s">
        <v>3</v>
      </c>
      <c r="F17" s="106">
        <v>43727</v>
      </c>
      <c r="G17" s="108" t="s">
        <v>51</v>
      </c>
      <c r="H17" s="115">
        <v>0.29166666666666669</v>
      </c>
      <c r="I17" s="115">
        <v>0.54166666666666663</v>
      </c>
      <c r="J17" s="115">
        <v>0.28125</v>
      </c>
      <c r="K17" s="115">
        <v>0.54166666666666663</v>
      </c>
      <c r="L17" s="46">
        <v>1</v>
      </c>
      <c r="M17" s="46">
        <v>1</v>
      </c>
      <c r="O17" s="115">
        <v>4.1666666666666664E-2</v>
      </c>
      <c r="R17" s="11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5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7" t="s">
        <v>84</v>
      </c>
      <c r="B18" s="117" t="s">
        <v>85</v>
      </c>
      <c r="C18" s="117" t="s">
        <v>86</v>
      </c>
      <c r="D18" s="117" t="s">
        <v>87</v>
      </c>
      <c r="E18" s="108" t="s">
        <v>3</v>
      </c>
      <c r="F18" s="106">
        <v>43728</v>
      </c>
      <c r="G18" s="108" t="s">
        <v>79</v>
      </c>
      <c r="H18" s="115">
        <v>0.29166666666666669</v>
      </c>
      <c r="I18" s="115">
        <v>0.45833333333333331</v>
      </c>
      <c r="J18" s="115">
        <v>0.28333333333333333</v>
      </c>
      <c r="K18" s="115">
        <v>0.45902777777777781</v>
      </c>
      <c r="L18" s="46">
        <v>1</v>
      </c>
      <c r="M18" s="46">
        <v>1</v>
      </c>
      <c r="R18" s="11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5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7" t="s">
        <v>84</v>
      </c>
      <c r="B19" s="117" t="s">
        <v>85</v>
      </c>
      <c r="C19" s="117" t="s">
        <v>86</v>
      </c>
      <c r="D19" s="117" t="s">
        <v>87</v>
      </c>
      <c r="E19" s="108" t="s">
        <v>3</v>
      </c>
      <c r="F19" s="106">
        <v>43729</v>
      </c>
      <c r="G19" s="108" t="s">
        <v>80</v>
      </c>
      <c r="H19" s="116">
        <v>0.29166666666666669</v>
      </c>
      <c r="I19" s="116">
        <v>0.5</v>
      </c>
      <c r="J19" s="116">
        <v>0.27986111111111112</v>
      </c>
      <c r="K19" s="116">
        <v>0.53055555555555556</v>
      </c>
      <c r="L19" s="102">
        <v>1</v>
      </c>
      <c r="M19" s="102">
        <v>1</v>
      </c>
      <c r="N19" s="102"/>
      <c r="O19" s="102"/>
      <c r="P19" s="102"/>
      <c r="Q19" s="102"/>
      <c r="R19" s="116">
        <v>0.20833333333333334</v>
      </c>
      <c r="S19" s="102"/>
      <c r="T19" s="102" t="b">
        <v>1</v>
      </c>
      <c r="U19" s="102" t="b">
        <v>1</v>
      </c>
      <c r="V19" s="102" t="s">
        <v>4</v>
      </c>
      <c r="W19" s="102"/>
      <c r="X19" s="102">
        <v>1</v>
      </c>
      <c r="Y19" s="102"/>
      <c r="Z19" s="116">
        <v>0.25069444444444444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17" t="s">
        <v>84</v>
      </c>
      <c r="B20" s="117" t="s">
        <v>85</v>
      </c>
      <c r="C20" s="117" t="s">
        <v>86</v>
      </c>
      <c r="D20" s="117" t="s">
        <v>87</v>
      </c>
      <c r="E20" s="108" t="s">
        <v>3</v>
      </c>
      <c r="F20" s="106">
        <v>43731</v>
      </c>
      <c r="G20" s="108" t="s">
        <v>51</v>
      </c>
      <c r="H20" s="114">
        <v>0.29166666666666669</v>
      </c>
      <c r="I20" s="114">
        <v>0.54166666666666663</v>
      </c>
      <c r="J20" s="114">
        <v>0.27847222222222223</v>
      </c>
      <c r="K20" s="114">
        <v>0.55208333333333337</v>
      </c>
      <c r="L20" s="103">
        <v>1</v>
      </c>
      <c r="M20" s="103">
        <v>1</v>
      </c>
      <c r="N20" s="103"/>
      <c r="O20" s="103"/>
      <c r="P20" s="103"/>
      <c r="Q20" s="103"/>
      <c r="R20" s="114">
        <v>0.25</v>
      </c>
      <c r="S20" s="103"/>
      <c r="T20" s="103" t="b">
        <v>1</v>
      </c>
      <c r="U20" s="103" t="b">
        <v>1</v>
      </c>
      <c r="V20" s="103" t="s">
        <v>4</v>
      </c>
      <c r="W20" s="103">
        <v>1</v>
      </c>
      <c r="X20" s="103"/>
      <c r="Y20" s="103"/>
      <c r="Z20" s="114">
        <v>0.27291666666666664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17" t="s">
        <v>84</v>
      </c>
      <c r="B21" s="117" t="s">
        <v>85</v>
      </c>
      <c r="C21" s="117" t="s">
        <v>86</v>
      </c>
      <c r="D21" s="117" t="s">
        <v>87</v>
      </c>
      <c r="E21" s="108" t="s">
        <v>3</v>
      </c>
      <c r="F21" s="106">
        <v>43732</v>
      </c>
      <c r="G21" s="108" t="s">
        <v>51</v>
      </c>
      <c r="H21" s="115">
        <v>0.29166666666666669</v>
      </c>
      <c r="I21" s="115">
        <v>0.54166666666666663</v>
      </c>
      <c r="J21" s="115">
        <v>0.2722222222222222</v>
      </c>
      <c r="K21" s="115">
        <v>0.66319444444444442</v>
      </c>
      <c r="L21" s="46">
        <v>1</v>
      </c>
      <c r="M21" s="46">
        <v>1</v>
      </c>
      <c r="R21" s="115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5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7" t="s">
        <v>84</v>
      </c>
      <c r="B22" s="117" t="s">
        <v>85</v>
      </c>
      <c r="C22" s="117" t="s">
        <v>86</v>
      </c>
      <c r="D22" s="117" t="s">
        <v>87</v>
      </c>
      <c r="E22" s="108" t="s">
        <v>3</v>
      </c>
      <c r="F22" s="106">
        <v>43733</v>
      </c>
      <c r="G22" s="108" t="s">
        <v>51</v>
      </c>
      <c r="H22" s="115">
        <v>0.29166666666666669</v>
      </c>
      <c r="I22" s="115">
        <v>0.54166666666666663</v>
      </c>
      <c r="J22" s="115">
        <v>0.2673611111111111</v>
      </c>
      <c r="K22" s="115">
        <v>0.57222222222222219</v>
      </c>
      <c r="L22" s="46">
        <v>1</v>
      </c>
      <c r="M22" s="46">
        <v>1</v>
      </c>
      <c r="R22" s="115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5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7" t="s">
        <v>84</v>
      </c>
      <c r="B23" s="117" t="s">
        <v>85</v>
      </c>
      <c r="C23" s="117" t="s">
        <v>86</v>
      </c>
      <c r="D23" s="117" t="s">
        <v>87</v>
      </c>
      <c r="E23" s="108" t="s">
        <v>3</v>
      </c>
      <c r="F23" s="106">
        <v>43734</v>
      </c>
      <c r="G23" s="108" t="s">
        <v>51</v>
      </c>
      <c r="H23" s="115">
        <v>0.29166666666666669</v>
      </c>
      <c r="I23" s="115">
        <v>0.54166666666666663</v>
      </c>
      <c r="J23" s="115">
        <v>0.27152777777777776</v>
      </c>
      <c r="K23" s="115">
        <v>0.55347222222222225</v>
      </c>
      <c r="L23" s="46">
        <v>1</v>
      </c>
      <c r="M23" s="46">
        <v>1</v>
      </c>
      <c r="R23" s="11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5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7" t="s">
        <v>84</v>
      </c>
      <c r="B24" s="117" t="s">
        <v>85</v>
      </c>
      <c r="C24" s="117" t="s">
        <v>86</v>
      </c>
      <c r="D24" s="117" t="s">
        <v>87</v>
      </c>
      <c r="E24" s="108" t="s">
        <v>3</v>
      </c>
      <c r="F24" s="106">
        <v>43735</v>
      </c>
      <c r="G24" s="108" t="s">
        <v>79</v>
      </c>
      <c r="H24" s="115">
        <v>0.29166666666666669</v>
      </c>
      <c r="I24" s="115">
        <v>0.45833333333333331</v>
      </c>
      <c r="J24" s="115">
        <v>0.27847222222222223</v>
      </c>
      <c r="K24" s="115">
        <v>0.46458333333333335</v>
      </c>
      <c r="L24" s="46">
        <v>1</v>
      </c>
      <c r="M24" s="46">
        <v>1</v>
      </c>
      <c r="R24" s="11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5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7" t="s">
        <v>84</v>
      </c>
      <c r="B25" s="117" t="s">
        <v>85</v>
      </c>
      <c r="C25" s="117" t="s">
        <v>86</v>
      </c>
      <c r="D25" s="117" t="s">
        <v>87</v>
      </c>
      <c r="E25" s="108" t="s">
        <v>3</v>
      </c>
      <c r="F25" s="106">
        <v>43736</v>
      </c>
      <c r="G25" s="108" t="s">
        <v>80</v>
      </c>
      <c r="H25" s="116">
        <v>0.29166666666666669</v>
      </c>
      <c r="I25" s="116">
        <v>0.5</v>
      </c>
      <c r="J25" s="116">
        <v>0.27986111111111112</v>
      </c>
      <c r="K25" s="116">
        <v>0.54166666666666663</v>
      </c>
      <c r="L25" s="102">
        <v>1</v>
      </c>
      <c r="M25" s="102">
        <v>1</v>
      </c>
      <c r="N25" s="102"/>
      <c r="O25" s="102"/>
      <c r="P25" s="102"/>
      <c r="Q25" s="102"/>
      <c r="R25" s="116">
        <v>0.20833333333333334</v>
      </c>
      <c r="S25" s="102"/>
      <c r="T25" s="102" t="b">
        <v>1</v>
      </c>
      <c r="U25" s="102" t="b">
        <v>1</v>
      </c>
      <c r="V25" s="102" t="s">
        <v>4</v>
      </c>
      <c r="W25" s="102"/>
      <c r="X25" s="102">
        <v>1</v>
      </c>
      <c r="Y25" s="102"/>
      <c r="Z25" s="116">
        <v>0.26180555555555557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17" t="s">
        <v>84</v>
      </c>
      <c r="B26" s="117" t="s">
        <v>85</v>
      </c>
      <c r="C26" s="117" t="s">
        <v>86</v>
      </c>
      <c r="D26" s="117" t="s">
        <v>87</v>
      </c>
      <c r="E26" s="108" t="s">
        <v>3</v>
      </c>
      <c r="F26" s="106">
        <v>43738</v>
      </c>
      <c r="G26" s="108" t="s">
        <v>51</v>
      </c>
      <c r="H26" s="114">
        <v>0.29166666666666669</v>
      </c>
      <c r="I26" s="114">
        <v>0.54166666666666663</v>
      </c>
      <c r="J26" s="114">
        <v>0.28263888888888888</v>
      </c>
      <c r="K26" s="114">
        <v>0.5625</v>
      </c>
      <c r="L26" s="103">
        <v>1</v>
      </c>
      <c r="M26" s="103">
        <v>1</v>
      </c>
      <c r="N26" s="103"/>
      <c r="O26" s="103"/>
      <c r="P26" s="103"/>
      <c r="Q26" s="103"/>
      <c r="R26" s="114">
        <v>0.25</v>
      </c>
      <c r="S26" s="103"/>
      <c r="T26" s="103" t="b">
        <v>1</v>
      </c>
      <c r="U26" s="103" t="b">
        <v>1</v>
      </c>
      <c r="V26" s="103" t="s">
        <v>4</v>
      </c>
      <c r="W26" s="103">
        <v>1</v>
      </c>
      <c r="X26" s="103"/>
      <c r="Y26" s="103"/>
      <c r="Z26" s="114">
        <v>0.27986111111111112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9" priority="1" operator="containsText" text="7">
      <formula>NOT(ISERROR(SEARCH("7",AD27)))</formula>
    </cfRule>
    <cfRule type="containsText" dxfId="8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2" sqref="A2:D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2" t="s">
        <v>83</v>
      </c>
      <c r="AH1" s="112" t="s">
        <v>82</v>
      </c>
    </row>
    <row r="2" spans="1:34" s="46" customFormat="1" ht="20.25" customHeight="1" x14ac:dyDescent="0.2">
      <c r="A2" s="104" t="str">
        <f>IF(copas!A2="","",copas!A2)</f>
        <v>72</v>
      </c>
      <c r="B2" s="108" t="str">
        <f>IF(copas!B2="","",copas!B2)</f>
        <v>11</v>
      </c>
      <c r="C2" s="108" t="str">
        <f>IF(copas!C2="","",copas!C2)</f>
        <v>2155753654120003</v>
      </c>
      <c r="D2" s="108" t="str">
        <f>IF(copas!D2="","",copas!D2)</f>
        <v>MUH. ZUHDI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7">
        <f>IF(copas!H2="","",copas!H2)</f>
        <v>0.29166666666666669</v>
      </c>
      <c r="I2" s="107">
        <f>IF(copas!I2="","",copas!I2)</f>
        <v>0.54166666666666663</v>
      </c>
      <c r="J2" s="107">
        <f>IF(copas!J2="","",copas!J2)+TIME(0,AG2,0)</f>
        <v>0.28333333333333333</v>
      </c>
      <c r="K2" s="107">
        <f>IF(copas!K2="","",copas!K2)+TIME(0,AH2,0)</f>
        <v>0.57430555555555551</v>
      </c>
      <c r="L2" s="108">
        <f>IF(copas!L2="","",copas!L2)</f>
        <v>1</v>
      </c>
      <c r="M2" s="108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>
        <f>IF(copas!R2="","",copas!R2)</f>
        <v>0.25</v>
      </c>
      <c r="S2" s="108" t="str">
        <f>IF(copas!S2="","",copas!S2)</f>
        <v/>
      </c>
      <c r="T2" s="108" t="b">
        <f>IF(copas!T2="","",copas!T2)</f>
        <v>1</v>
      </c>
      <c r="U2" s="108" t="b">
        <f>IF(copas!U2="","",copas!U2)</f>
        <v>1</v>
      </c>
      <c r="V2" s="108" t="str">
        <f>IF(copas!V2="","",copas!V2)</f>
        <v>MI LABRUK KIDUL</v>
      </c>
      <c r="W2" s="108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>
        <f>IF(copas!Z2="","",copas!Z2)</f>
        <v>0.28888888888888892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2</v>
      </c>
      <c r="AH2" s="118">
        <v>5</v>
      </c>
    </row>
    <row r="3" spans="1:34" s="46" customFormat="1" ht="20.25" customHeight="1" x14ac:dyDescent="0.2">
      <c r="A3" s="108" t="str">
        <f>IF(copas!A3="","",copas!A3)</f>
        <v>72</v>
      </c>
      <c r="B3" s="108" t="str">
        <f>IF(copas!B3="","",copas!B3)</f>
        <v>11</v>
      </c>
      <c r="C3" s="108" t="str">
        <f>IF(copas!C3="","",copas!C3)</f>
        <v>2155753654120003</v>
      </c>
      <c r="D3" s="108" t="str">
        <f>IF(copas!D3="","",copas!D3)</f>
        <v>MUH. ZUHDI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7">
        <f>IF(copas!H3="","",copas!H3)</f>
        <v>0.29166666666666669</v>
      </c>
      <c r="I3" s="107">
        <f>IF(copas!I3="","",copas!I3)</f>
        <v>0.54166666666666663</v>
      </c>
      <c r="J3" s="107">
        <f>IF(copas!J3="","",copas!J3)+TIME(0,AG3,0)</f>
        <v>0.27916666666666667</v>
      </c>
      <c r="K3" s="107">
        <f>IF(copas!K3="","",copas!K3)+TIME(0,AH3,0)</f>
        <v>0.6118055555555556</v>
      </c>
      <c r="L3" s="108">
        <f>IF(copas!L3="","",copas!L3)</f>
        <v>1</v>
      </c>
      <c r="M3" s="108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>
        <f>IF(copas!R3="","",copas!R3)</f>
        <v>0.25</v>
      </c>
      <c r="S3" s="108" t="str">
        <f>IF(copas!S3="","",copas!S3)</f>
        <v/>
      </c>
      <c r="T3" s="108" t="b">
        <f>IF(copas!T3="","",copas!T3)</f>
        <v>1</v>
      </c>
      <c r="U3" s="108" t="b">
        <f>IF(copas!U3="","",copas!U3)</f>
        <v>1</v>
      </c>
      <c r="V3" s="108" t="str">
        <f>IF(copas!V3="","",copas!V3)</f>
        <v>MI LABRUK KIDUL</v>
      </c>
      <c r="W3" s="108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>
        <f>IF(copas!Z3="","",copas!Z3)</f>
        <v>0.33055555555555555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1</v>
      </c>
      <c r="AH3" s="118">
        <v>4</v>
      </c>
    </row>
    <row r="4" spans="1:34" s="46" customFormat="1" ht="20.25" customHeight="1" x14ac:dyDescent="0.2">
      <c r="A4" s="108" t="str">
        <f>IF(copas!A4="","",copas!A4)</f>
        <v>72</v>
      </c>
      <c r="B4" s="108" t="str">
        <f>IF(copas!B4="","",copas!B4)</f>
        <v>11</v>
      </c>
      <c r="C4" s="108" t="str">
        <f>IF(copas!C4="","",copas!C4)</f>
        <v>2155753654120003</v>
      </c>
      <c r="D4" s="108" t="str">
        <f>IF(copas!D4="","",copas!D4)</f>
        <v>MUH. ZUHDI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7">
        <f>IF(copas!H4="","",copas!H4)</f>
        <v>0.29166666666666669</v>
      </c>
      <c r="I4" s="107">
        <f>IF(copas!I4="","",copas!I4)</f>
        <v>0.54166666666666663</v>
      </c>
      <c r="J4" s="107">
        <f>IF(copas!J4="","",copas!J4)+TIME(0,AG4,0)</f>
        <v>0.26319444444444445</v>
      </c>
      <c r="K4" s="107">
        <f>IF(copas!K4="","",copas!K4)+TIME(0,AH4,0)</f>
        <v>0.56527777777777777</v>
      </c>
      <c r="L4" s="108">
        <f>IF(copas!L4="","",copas!L4)</f>
        <v>1</v>
      </c>
      <c r="M4" s="108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>
        <f>IF(copas!R4="","",copas!R4)</f>
        <v>0.25</v>
      </c>
      <c r="S4" s="108" t="str">
        <f>IF(copas!S4="","",copas!S4)</f>
        <v/>
      </c>
      <c r="T4" s="108" t="b">
        <f>IF(copas!T4="","",copas!T4)</f>
        <v>1</v>
      </c>
      <c r="U4" s="108" t="b">
        <f>IF(copas!U4="","",copas!U4)</f>
        <v>1</v>
      </c>
      <c r="V4" s="108" t="str">
        <f>IF(copas!V4="","",copas!V4)</f>
        <v>MI LABRUK KIDUL</v>
      </c>
      <c r="W4" s="108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>
        <f>IF(copas!Z4="","",copas!Z4)</f>
        <v>0.3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2</v>
      </c>
      <c r="AH4" s="118">
        <v>5</v>
      </c>
    </row>
    <row r="5" spans="1:34" s="46" customFormat="1" ht="20.25" customHeight="1" x14ac:dyDescent="0.2">
      <c r="A5" s="108" t="str">
        <f>IF(copas!A5="","",copas!A5)</f>
        <v>72</v>
      </c>
      <c r="B5" s="108" t="str">
        <f>IF(copas!B5="","",copas!B5)</f>
        <v>11</v>
      </c>
      <c r="C5" s="108" t="str">
        <f>IF(copas!C5="","",copas!C5)</f>
        <v>2155753654120003</v>
      </c>
      <c r="D5" s="108" t="str">
        <f>IF(copas!D5="","",copas!D5)</f>
        <v>MUH. ZUHDI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7">
        <f>IF(copas!H5="","",copas!H5)</f>
        <v>0.29166666666666669</v>
      </c>
      <c r="I5" s="107">
        <f>IF(copas!I5="","",copas!I5)</f>
        <v>0.54166666666666663</v>
      </c>
      <c r="J5" s="107">
        <f>IF(copas!J5="","",copas!J5)+TIME(0,AG5,0)</f>
        <v>0.27847222222222223</v>
      </c>
      <c r="K5" s="107">
        <f>IF(copas!K5="","",copas!K5)+TIME(0,AH5,0)</f>
        <v>0.57499999999999996</v>
      </c>
      <c r="L5" s="108">
        <f>IF(copas!L5="","",copas!L5)</f>
        <v>1</v>
      </c>
      <c r="M5" s="108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>
        <f>IF(copas!R5="","",copas!R5)</f>
        <v>0.25</v>
      </c>
      <c r="S5" s="108" t="str">
        <f>IF(copas!S5="","",copas!S5)</f>
        <v/>
      </c>
      <c r="T5" s="108" t="b">
        <f>IF(copas!T5="","",copas!T5)</f>
        <v>1</v>
      </c>
      <c r="U5" s="108" t="b">
        <f>IF(copas!U5="","",copas!U5)</f>
        <v>1</v>
      </c>
      <c r="V5" s="108" t="str">
        <f>IF(copas!V5="","",copas!V5)</f>
        <v>MI LABRUK KIDUL</v>
      </c>
      <c r="W5" s="108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>
        <f>IF(copas!Z5="","",copas!Z5)</f>
        <v>0.2951388888888889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118">
        <v>1</v>
      </c>
      <c r="AH5" s="46">
        <v>3</v>
      </c>
    </row>
    <row r="6" spans="1:34" s="46" customFormat="1" ht="20.25" customHeight="1" x14ac:dyDescent="0.2">
      <c r="A6" s="108" t="str">
        <f>IF(copas!A6="","",copas!A6)</f>
        <v>72</v>
      </c>
      <c r="B6" s="108" t="str">
        <f>IF(copas!B6="","",copas!B6)</f>
        <v>11</v>
      </c>
      <c r="C6" s="108" t="str">
        <f>IF(copas!C6="","",copas!C6)</f>
        <v>2155753654120003</v>
      </c>
      <c r="D6" s="108" t="str">
        <f>IF(copas!D6="","",copas!D6)</f>
        <v>MUH. ZUHDI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7">
        <f>IF(copas!H6="","",copas!H6)</f>
        <v>0.29166666666666669</v>
      </c>
      <c r="I6" s="107">
        <f>IF(copas!I6="","",copas!I6)</f>
        <v>0.45833333333333331</v>
      </c>
      <c r="J6" s="107">
        <f>IF(copas!J6="","",copas!J6)+TIME(0,AG6,0)</f>
        <v>0.28055555555555556</v>
      </c>
      <c r="K6" s="107">
        <f>IF(copas!K6="","",copas!K6)+TIME(0,AH6,0)</f>
        <v>0.47083333333333333</v>
      </c>
      <c r="L6" s="108">
        <f>IF(copas!L6="","",copas!L6)</f>
        <v>1</v>
      </c>
      <c r="M6" s="108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>
        <f>IF(copas!R6="","",copas!R6)</f>
        <v>0.16666666666666666</v>
      </c>
      <c r="S6" s="108" t="str">
        <f>IF(copas!S6="","",copas!S6)</f>
        <v/>
      </c>
      <c r="T6" s="108" t="b">
        <f>IF(copas!T6="","",copas!T6)</f>
        <v>1</v>
      </c>
      <c r="U6" s="108" t="b">
        <f>IF(copas!U6="","",copas!U6)</f>
        <v>1</v>
      </c>
      <c r="V6" s="108" t="str">
        <f>IF(copas!V6="","",copas!V6)</f>
        <v>MI LABRUK KIDUL</v>
      </c>
      <c r="W6" s="108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>
        <f>IF(copas!Z6="","",copas!Z6)</f>
        <v>0.18888888888888888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118">
        <v>3</v>
      </c>
      <c r="AH6" s="118">
        <v>5</v>
      </c>
    </row>
    <row r="7" spans="1:34" s="46" customFormat="1" ht="20.25" customHeight="1" x14ac:dyDescent="0.2">
      <c r="A7" s="108" t="str">
        <f>IF(copas!A7="","",copas!A7)</f>
        <v>72</v>
      </c>
      <c r="B7" s="108" t="str">
        <f>IF(copas!B7="","",copas!B7)</f>
        <v>11</v>
      </c>
      <c r="C7" s="108" t="str">
        <f>IF(copas!C7="","",copas!C7)</f>
        <v>2155753654120003</v>
      </c>
      <c r="D7" s="108" t="str">
        <f>IF(copas!D7="","",copas!D7)</f>
        <v>MUH. ZUHDI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7">
        <f>IF(copas!H7="","",copas!H7)</f>
        <v>0.29166666666666669</v>
      </c>
      <c r="I7" s="107">
        <f>IF(copas!I7="","",copas!I7)</f>
        <v>0.5</v>
      </c>
      <c r="J7" s="107">
        <f>IF(copas!J7="","",copas!J7)+TIME(0,AG7,0)</f>
        <v>0.28333333333333333</v>
      </c>
      <c r="K7" s="107">
        <f>IF(copas!K7="","",copas!K7)+TIME(0,AH7,0)</f>
        <v>0.52083333333333337</v>
      </c>
      <c r="L7" s="108">
        <f>IF(copas!L7="","",copas!L7)</f>
        <v>1</v>
      </c>
      <c r="M7" s="108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>
        <f>IF(copas!R7="","",copas!R7)</f>
        <v>0.20833333333333334</v>
      </c>
      <c r="S7" s="108" t="str">
        <f>IF(copas!S7="","",copas!S7)</f>
        <v/>
      </c>
      <c r="T7" s="108" t="b">
        <f>IF(copas!T7="","",copas!T7)</f>
        <v>1</v>
      </c>
      <c r="U7" s="108" t="b">
        <f>IF(copas!U7="","",copas!U7)</f>
        <v>1</v>
      </c>
      <c r="V7" s="108" t="str">
        <f>IF(copas!V7="","",copas!V7)</f>
        <v>MI LABRUK KIDUL</v>
      </c>
      <c r="W7" s="108" t="str">
        <f>IF(copas!W7="","",copas!W7)</f>
        <v/>
      </c>
      <c r="X7" s="108">
        <f>IF(copas!X7="","",copas!X7)</f>
        <v>1</v>
      </c>
      <c r="Y7" s="108" t="str">
        <f>IF(copas!Y7="","",copas!Y7)</f>
        <v/>
      </c>
      <c r="Z7" s="108">
        <f>IF(copas!Z7="","",copas!Z7)</f>
        <v>0.23611111111111113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118">
        <v>2</v>
      </c>
      <c r="AH7" s="118">
        <v>4</v>
      </c>
    </row>
    <row r="8" spans="1:34" s="46" customFormat="1" ht="20.25" customHeight="1" x14ac:dyDescent="0.2">
      <c r="A8" s="108" t="str">
        <f>IF(copas!A8="","",copas!A8)</f>
        <v>72</v>
      </c>
      <c r="B8" s="108" t="str">
        <f>IF(copas!B8="","",copas!B8)</f>
        <v>11</v>
      </c>
      <c r="C8" s="108" t="str">
        <f>IF(copas!C8="","",copas!C8)</f>
        <v>2155753654120003</v>
      </c>
      <c r="D8" s="108" t="str">
        <f>IF(copas!D8="","",copas!D8)</f>
        <v>MUH. ZUHDI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7">
        <f>IF(copas!H8="","",copas!H8)</f>
        <v>0.29166666666666669</v>
      </c>
      <c r="I8" s="107">
        <f>IF(copas!I8="","",copas!I8)</f>
        <v>0.54166666666666663</v>
      </c>
      <c r="J8" s="107">
        <f>IF(copas!J8="","",copas!J8)+TIME(0,AG8,0)</f>
        <v>0.2722222222222222</v>
      </c>
      <c r="K8" s="107">
        <f>IF(copas!K8="","",copas!K8)+TIME(0,AH8,0)</f>
        <v>0.57013888888888886</v>
      </c>
      <c r="L8" s="108">
        <f>IF(copas!L8="","",copas!L8)</f>
        <v>1</v>
      </c>
      <c r="M8" s="108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>
        <f>IF(copas!R8="","",copas!R8)</f>
        <v>0.25</v>
      </c>
      <c r="S8" s="108" t="str">
        <f>IF(copas!S8="","",copas!S8)</f>
        <v/>
      </c>
      <c r="T8" s="108" t="b">
        <f>IF(copas!T8="","",copas!T8)</f>
        <v>1</v>
      </c>
      <c r="U8" s="108" t="b">
        <f>IF(copas!U8="","",copas!U8)</f>
        <v>1</v>
      </c>
      <c r="V8" s="108" t="str">
        <f>IF(copas!V8="","",copas!V8)</f>
        <v>MI LABRUK KIDUL</v>
      </c>
      <c r="W8" s="108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>
        <f>IF(copas!Z8="","",copas!Z8)</f>
        <v>0.29583333333333334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118">
        <v>1</v>
      </c>
      <c r="AH8" s="118">
        <v>3</v>
      </c>
    </row>
    <row r="9" spans="1:34" s="46" customFormat="1" ht="20.25" customHeight="1" x14ac:dyDescent="0.2">
      <c r="A9" s="108" t="str">
        <f>IF(copas!A9="","",copas!A9)</f>
        <v>72</v>
      </c>
      <c r="B9" s="108" t="str">
        <f>IF(copas!B9="","",copas!B9)</f>
        <v>11</v>
      </c>
      <c r="C9" s="108" t="str">
        <f>IF(copas!C9="","",copas!C9)</f>
        <v>2155753654120003</v>
      </c>
      <c r="D9" s="108" t="str">
        <f>IF(copas!D9="","",copas!D9)</f>
        <v>MUH. ZUHDI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7">
        <f>IF(copas!H9="","",copas!H9)</f>
        <v>0.29166666666666669</v>
      </c>
      <c r="I9" s="107">
        <f>IF(copas!I9="","",copas!I9)</f>
        <v>0.54166666666666663</v>
      </c>
      <c r="J9" s="107">
        <f>IF(copas!J9="","",copas!J9)+TIME(0,AG9,0)</f>
        <v>0.27986111111111112</v>
      </c>
      <c r="K9" s="107">
        <f>IF(copas!K9="","",copas!K9)+TIME(0,AH9,0)</f>
        <v>0.58263888888888882</v>
      </c>
      <c r="L9" s="108">
        <f>IF(copas!L9="","",copas!L9)</f>
        <v>1</v>
      </c>
      <c r="M9" s="108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>
        <f>IF(copas!R9="","",copas!R9)</f>
        <v>0.25</v>
      </c>
      <c r="S9" s="108" t="str">
        <f>IF(copas!S9="","",copas!S9)</f>
        <v/>
      </c>
      <c r="T9" s="108" t="b">
        <f>IF(copas!T9="","",copas!T9)</f>
        <v>1</v>
      </c>
      <c r="U9" s="108" t="b">
        <f>IF(copas!U9="","",copas!U9)</f>
        <v>1</v>
      </c>
      <c r="V9" s="108" t="str">
        <f>IF(copas!V9="","",copas!V9)</f>
        <v>MI LABRUK KIDUL</v>
      </c>
      <c r="W9" s="108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>
        <f>IF(copas!Z9="","",copas!Z9)</f>
        <v>0.30138888888888887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118">
        <v>2</v>
      </c>
      <c r="AH9" s="118">
        <v>4</v>
      </c>
    </row>
    <row r="10" spans="1:34" s="46" customFormat="1" ht="20.25" customHeight="1" x14ac:dyDescent="0.2">
      <c r="A10" s="108" t="str">
        <f>IF(copas!A10="","",copas!A10)</f>
        <v>72</v>
      </c>
      <c r="B10" s="108" t="str">
        <f>IF(copas!B10="","",copas!B10)</f>
        <v>11</v>
      </c>
      <c r="C10" s="108" t="str">
        <f>IF(copas!C10="","",copas!C10)</f>
        <v>2155753654120003</v>
      </c>
      <c r="D10" s="108" t="str">
        <f>IF(copas!D10="","",copas!D10)</f>
        <v>MUH. ZUHDI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7">
        <f>IF(copas!H10="","",copas!H10)</f>
        <v>0.29166666666666669</v>
      </c>
      <c r="I10" s="107">
        <f>IF(copas!I10="","",copas!I10)</f>
        <v>0.54166666666666663</v>
      </c>
      <c r="J10" s="107">
        <f>IF(copas!J10="","",copas!J10)+TIME(0,AG10,0)</f>
        <v>0.27499999999999997</v>
      </c>
      <c r="K10" s="107">
        <f>IF(copas!K10="","",copas!K10)+TIME(0,AH10,0)</f>
        <v>0.59444444444444444</v>
      </c>
      <c r="L10" s="108">
        <f>IF(copas!L10="","",copas!L10)</f>
        <v>1</v>
      </c>
      <c r="M10" s="108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>
        <f>IF(copas!R10="","",copas!R10)</f>
        <v>0.25</v>
      </c>
      <c r="S10" s="108" t="str">
        <f>IF(copas!S10="","",copas!S10)</f>
        <v/>
      </c>
      <c r="T10" s="108" t="b">
        <f>IF(copas!T10="","",copas!T10)</f>
        <v>1</v>
      </c>
      <c r="U10" s="108" t="b">
        <f>IF(copas!U10="","",copas!U10)</f>
        <v>1</v>
      </c>
      <c r="V10" s="108" t="str">
        <f>IF(copas!V10="","",copas!V10)</f>
        <v>MI LABRUK KIDUL</v>
      </c>
      <c r="W10" s="108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>
        <f>IF(copas!Z10="","",copas!Z10)</f>
        <v>0.31805555555555554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118">
        <v>2</v>
      </c>
      <c r="AH10" s="118">
        <v>3</v>
      </c>
    </row>
    <row r="11" spans="1:34" s="46" customFormat="1" ht="20.25" customHeight="1" x14ac:dyDescent="0.2">
      <c r="A11" s="108" t="str">
        <f>IF(copas!A11="","",copas!A11)</f>
        <v>72</v>
      </c>
      <c r="B11" s="108" t="str">
        <f>IF(copas!B11="","",copas!B11)</f>
        <v>11</v>
      </c>
      <c r="C11" s="108" t="str">
        <f>IF(copas!C11="","",copas!C11)</f>
        <v>2155753654120003</v>
      </c>
      <c r="D11" s="108" t="str">
        <f>IF(copas!D11="","",copas!D11)</f>
        <v>MUH. ZUHDI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7">
        <f>IF(copas!H11="","",copas!H11)</f>
        <v>0.29166666666666669</v>
      </c>
      <c r="I11" s="107">
        <f>IF(copas!I11="","",copas!I11)</f>
        <v>0.54166666666666663</v>
      </c>
      <c r="J11" s="107">
        <f>IF(copas!J11="","",copas!J11)+TIME(0,AG11,0)</f>
        <v>0.28402777777777777</v>
      </c>
      <c r="K11" s="107">
        <f>IF(copas!K11="","",copas!K11)+TIME(0,AH11,0)</f>
        <v>0.5625</v>
      </c>
      <c r="L11" s="108">
        <f>IF(copas!L11="","",copas!L11)</f>
        <v>1</v>
      </c>
      <c r="M11" s="108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>
        <f>IF(copas!R11="","",copas!R11)</f>
        <v>0.25</v>
      </c>
      <c r="S11" s="108" t="str">
        <f>IF(copas!S11="","",copas!S11)</f>
        <v/>
      </c>
      <c r="T11" s="108" t="b">
        <f>IF(copas!T11="","",copas!T11)</f>
        <v>1</v>
      </c>
      <c r="U11" s="108" t="b">
        <f>IF(copas!U11="","",copas!U11)</f>
        <v>1</v>
      </c>
      <c r="V11" s="108" t="str">
        <f>IF(copas!V11="","",copas!V11)</f>
        <v>MI LABRUK KIDUL</v>
      </c>
      <c r="W11" s="108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>
        <f>IF(copas!Z11="","",copas!Z11)</f>
        <v>0.27708333333333335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118">
        <v>3</v>
      </c>
      <c r="AH11" s="118">
        <v>4</v>
      </c>
    </row>
    <row r="12" spans="1:34" s="46" customFormat="1" ht="20.25" customHeight="1" x14ac:dyDescent="0.2">
      <c r="A12" s="108" t="str">
        <f>IF(copas!A12="","",copas!A12)</f>
        <v>72</v>
      </c>
      <c r="B12" s="108" t="str">
        <f>IF(copas!B12="","",copas!B12)</f>
        <v>11</v>
      </c>
      <c r="C12" s="108" t="str">
        <f>IF(copas!C12="","",copas!C12)</f>
        <v>2155753654120003</v>
      </c>
      <c r="D12" s="108" t="str">
        <f>IF(copas!D12="","",copas!D12)</f>
        <v>MUH. ZUHDI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7">
        <f>IF(copas!H12="","",copas!H12)</f>
        <v>0.29166666666666669</v>
      </c>
      <c r="I12" s="107">
        <f>IF(copas!I12="","",copas!I12)</f>
        <v>0.45833333333333331</v>
      </c>
      <c r="J12" s="107">
        <f>IF(copas!J12="","",copas!J12)+TIME(0,AG12,0)</f>
        <v>0.28055555555555556</v>
      </c>
      <c r="K12" s="107">
        <f>IF(copas!K12="","",copas!K12)+TIME(0,AH12,0)</f>
        <v>0.46180555555555552</v>
      </c>
      <c r="L12" s="108">
        <f>IF(copas!L12="","",copas!L12)</f>
        <v>1</v>
      </c>
      <c r="M12" s="108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>
        <f>IF(copas!R12="","",copas!R12)</f>
        <v>0.16666666666666666</v>
      </c>
      <c r="S12" s="108" t="str">
        <f>IF(copas!S12="","",copas!S12)</f>
        <v/>
      </c>
      <c r="T12" s="108" t="b">
        <f>IF(copas!T12="","",copas!T12)</f>
        <v>1</v>
      </c>
      <c r="U12" s="108" t="b">
        <f>IF(copas!U12="","",copas!U12)</f>
        <v>1</v>
      </c>
      <c r="V12" s="108" t="str">
        <f>IF(copas!V12="","",copas!V12)</f>
        <v>MI LABRUK KIDUL</v>
      </c>
      <c r="W12" s="108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>
        <f>IF(copas!Z12="","",copas!Z12)</f>
        <v>0.18055555555555555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118">
        <v>2</v>
      </c>
      <c r="AH12" s="118">
        <v>3</v>
      </c>
    </row>
    <row r="13" spans="1:34" s="46" customFormat="1" ht="20.25" customHeight="1" x14ac:dyDescent="0.2">
      <c r="A13" s="108" t="str">
        <f>IF(copas!A13="","",copas!A13)</f>
        <v>72</v>
      </c>
      <c r="B13" s="108" t="str">
        <f>IF(copas!B13="","",copas!B13)</f>
        <v>11</v>
      </c>
      <c r="C13" s="108" t="str">
        <f>IF(copas!C13="","",copas!C13)</f>
        <v>2155753654120003</v>
      </c>
      <c r="D13" s="108" t="str">
        <f>IF(copas!D13="","",copas!D13)</f>
        <v>MUH. ZUHDI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7">
        <f>IF(copas!H13="","",copas!H13)</f>
        <v>0.29166666666666669</v>
      </c>
      <c r="I13" s="107">
        <f>IF(copas!I13="","",copas!I13)</f>
        <v>0.5</v>
      </c>
      <c r="J13" s="107">
        <f>IF(copas!J13="","",copas!J13)+TIME(0,AG13,0)</f>
        <v>0.28541666666666665</v>
      </c>
      <c r="K13" s="107">
        <f>IF(copas!K13="","",copas!K13)+TIME(0,AH13,0)</f>
        <v>0.54791666666666672</v>
      </c>
      <c r="L13" s="108">
        <f>IF(copas!L13="","",copas!L13)</f>
        <v>1</v>
      </c>
      <c r="M13" s="108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>
        <f>IF(copas!R13="","",copas!R13)</f>
        <v>0.20833333333333334</v>
      </c>
      <c r="S13" s="108" t="str">
        <f>IF(copas!S13="","",copas!S13)</f>
        <v/>
      </c>
      <c r="T13" s="108" t="b">
        <f>IF(copas!T13="","",copas!T13)</f>
        <v>1</v>
      </c>
      <c r="U13" s="108" t="b">
        <f>IF(copas!U13="","",copas!U13)</f>
        <v>1</v>
      </c>
      <c r="V13" s="108" t="str">
        <f>IF(copas!V13="","",copas!V13)</f>
        <v>MI LABRUK KIDUL</v>
      </c>
      <c r="W13" s="108" t="str">
        <f>IF(copas!W13="","",copas!W13)</f>
        <v/>
      </c>
      <c r="X13" s="108">
        <f>IF(copas!X13="","",copas!X13)</f>
        <v>1</v>
      </c>
      <c r="Y13" s="108" t="str">
        <f>IF(copas!Y13="","",copas!Y13)</f>
        <v/>
      </c>
      <c r="Z13" s="108">
        <f>IF(copas!Z13="","",copas!Z13)</f>
        <v>0.26180555555555557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118">
        <v>1</v>
      </c>
      <c r="AH13" s="118">
        <v>2</v>
      </c>
    </row>
    <row r="14" spans="1:34" s="46" customFormat="1" ht="20.25" customHeight="1" x14ac:dyDescent="0.2">
      <c r="A14" s="108" t="str">
        <f>IF(copas!A14="","",copas!A14)</f>
        <v>72</v>
      </c>
      <c r="B14" s="108" t="str">
        <f>IF(copas!B14="","",copas!B14)</f>
        <v>11</v>
      </c>
      <c r="C14" s="108" t="str">
        <f>IF(copas!C14="","",copas!C14)</f>
        <v>2155753654120003</v>
      </c>
      <c r="D14" s="108" t="str">
        <f>IF(copas!D14="","",copas!D14)</f>
        <v>MUH. ZUHDI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7">
        <f>IF(copas!H14="","",copas!H14)</f>
        <v>0.29166666666666669</v>
      </c>
      <c r="I14" s="107">
        <f>IF(copas!I14="","",copas!I14)</f>
        <v>0.54166666666666663</v>
      </c>
      <c r="J14" s="107">
        <f>IF(copas!J14="","",copas!J14)+TIME(0,AG14,0)</f>
        <v>0.27916666666666667</v>
      </c>
      <c r="K14" s="107">
        <f>IF(copas!K14="","",copas!K14)+TIME(0,AH14,0)</f>
        <v>0.56180555555555556</v>
      </c>
      <c r="L14" s="108">
        <f>IF(copas!L14="","",copas!L14)</f>
        <v>1</v>
      </c>
      <c r="M14" s="108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>
        <f>IF(copas!R14="","",copas!R14)</f>
        <v>0.25</v>
      </c>
      <c r="S14" s="108" t="str">
        <f>IF(copas!S14="","",copas!S14)</f>
        <v/>
      </c>
      <c r="T14" s="108" t="b">
        <f>IF(copas!T14="","",copas!T14)</f>
        <v>1</v>
      </c>
      <c r="U14" s="108" t="b">
        <f>IF(copas!U14="","",copas!U14)</f>
        <v>1</v>
      </c>
      <c r="V14" s="108" t="str">
        <f>IF(copas!V14="","",copas!V14)</f>
        <v>MI LABRUK KIDUL</v>
      </c>
      <c r="W14" s="108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>
        <f>IF(copas!Z14="","",copas!Z14)</f>
        <v>0.28125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118">
        <v>1</v>
      </c>
      <c r="AH14" s="118">
        <v>3</v>
      </c>
    </row>
    <row r="15" spans="1:34" s="46" customFormat="1" ht="20.25" customHeight="1" x14ac:dyDescent="0.2">
      <c r="A15" s="108" t="str">
        <f>IF(copas!A15="","",copas!A15)</f>
        <v>72</v>
      </c>
      <c r="B15" s="108" t="str">
        <f>IF(copas!B15="","",copas!B15)</f>
        <v>11</v>
      </c>
      <c r="C15" s="108" t="str">
        <f>IF(copas!C15="","",copas!C15)</f>
        <v>2155753654120003</v>
      </c>
      <c r="D15" s="108" t="str">
        <f>IF(copas!D15="","",copas!D15)</f>
        <v>MUH. ZUHDI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7">
        <f>IF(copas!H15="","",copas!H15)</f>
        <v>0.29166666666666669</v>
      </c>
      <c r="I15" s="107">
        <f>IF(copas!I15="","",copas!I15)</f>
        <v>0.54166666666666663</v>
      </c>
      <c r="J15" s="107">
        <f>IF(copas!J15="","",copas!J15)+TIME(0,AG15,0)</f>
        <v>0.28194444444444444</v>
      </c>
      <c r="K15" s="107">
        <f>IF(copas!K15="","",copas!K15)+TIME(0,AH15,0)</f>
        <v>0.57361111111111107</v>
      </c>
      <c r="L15" s="108">
        <f>IF(copas!L15="","",copas!L15)</f>
        <v>1</v>
      </c>
      <c r="M15" s="108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>
        <f>IF(copas!R15="","",copas!R15)</f>
        <v>0.25</v>
      </c>
      <c r="S15" s="108" t="str">
        <f>IF(copas!S15="","",copas!S15)</f>
        <v/>
      </c>
      <c r="T15" s="108" t="b">
        <f>IF(copas!T15="","",copas!T15)</f>
        <v>1</v>
      </c>
      <c r="U15" s="108" t="b">
        <f>IF(copas!U15="","",copas!U15)</f>
        <v>1</v>
      </c>
      <c r="V15" s="108" t="str">
        <f>IF(copas!V15="","",copas!V15)</f>
        <v>MI LABRUK KIDUL</v>
      </c>
      <c r="W15" s="108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>
        <f>IF(copas!Z15="","",copas!Z15)</f>
        <v>0.29166666666666669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118">
        <v>2</v>
      </c>
      <c r="AH15" s="118">
        <v>2</v>
      </c>
    </row>
    <row r="16" spans="1:34" s="46" customFormat="1" ht="20.25" customHeight="1" x14ac:dyDescent="0.2">
      <c r="A16" s="108" t="str">
        <f>IF(copas!A16="","",copas!A16)</f>
        <v>72</v>
      </c>
      <c r="B16" s="108" t="str">
        <f>IF(copas!B16="","",copas!B16)</f>
        <v>11</v>
      </c>
      <c r="C16" s="108" t="str">
        <f>IF(copas!C16="","",copas!C16)</f>
        <v>2155753654120003</v>
      </c>
      <c r="D16" s="108" t="str">
        <f>IF(copas!D16="","",copas!D16)</f>
        <v>MUH. ZUHDI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7">
        <f>IF(copas!H16="","",copas!H16)</f>
        <v>0.29166666666666669</v>
      </c>
      <c r="I16" s="107">
        <f>IF(copas!I16="","",copas!I16)</f>
        <v>0.54166666666666663</v>
      </c>
      <c r="J16" s="107">
        <f>IF(copas!J16="","",copas!J16)+TIME(0,AG16,0)</f>
        <v>0.2722222222222222</v>
      </c>
      <c r="K16" s="107">
        <f>IF(copas!K16="","",copas!K16)+TIME(0,AH16,0)</f>
        <v>0.5708333333333333</v>
      </c>
      <c r="L16" s="108">
        <f>IF(copas!L16="","",copas!L16)</f>
        <v>1</v>
      </c>
      <c r="M16" s="108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>
        <f>IF(copas!R16="","",copas!R16)</f>
        <v>0.25</v>
      </c>
      <c r="S16" s="108" t="str">
        <f>IF(copas!S16="","",copas!S16)</f>
        <v/>
      </c>
      <c r="T16" s="108" t="b">
        <f>IF(copas!T16="","",copas!T16)</f>
        <v>1</v>
      </c>
      <c r="U16" s="108" t="b">
        <f>IF(copas!U16="","",copas!U16)</f>
        <v>1</v>
      </c>
      <c r="V16" s="108" t="str">
        <f>IF(copas!V16="","",copas!V16)</f>
        <v>MI LABRUK KIDUL</v>
      </c>
      <c r="W16" s="108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>
        <f>IF(copas!Z16="","",copas!Z16)</f>
        <v>0.3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118">
        <v>3</v>
      </c>
      <c r="AH16" s="118">
        <v>1</v>
      </c>
    </row>
    <row r="17" spans="1:34" s="46" customFormat="1" ht="20.25" customHeight="1" x14ac:dyDescent="0.2">
      <c r="A17" s="108" t="str">
        <f>IF(copas!A17="","",copas!A17)</f>
        <v>72</v>
      </c>
      <c r="B17" s="108" t="str">
        <f>IF(copas!B17="","",copas!B17)</f>
        <v>11</v>
      </c>
      <c r="C17" s="108" t="str">
        <f>IF(copas!C17="","",copas!C17)</f>
        <v>2155753654120003</v>
      </c>
      <c r="D17" s="108" t="str">
        <f>IF(copas!D17="","",copas!D17)</f>
        <v>MUH. ZUHDI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7">
        <f>IF(copas!H17="","",copas!H17)</f>
        <v>0.29166666666666669</v>
      </c>
      <c r="I17" s="107">
        <f>IF(copas!I17="","",copas!I17)</f>
        <v>0.54166666666666663</v>
      </c>
      <c r="J17" s="107">
        <f>IF(copas!J17="","",copas!J17)+TIME(0,AG17,0)</f>
        <v>0.28263888888888888</v>
      </c>
      <c r="K17" s="107">
        <f>IF(copas!K17="","",copas!K17)+TIME(0,AH17,0)</f>
        <v>0.54305555555555551</v>
      </c>
      <c r="L17" s="108">
        <f>IF(copas!L17="","",copas!L17)</f>
        <v>1</v>
      </c>
      <c r="M17" s="108">
        <f>IF(copas!M17="","",copas!M17)</f>
        <v>1</v>
      </c>
      <c r="N17" s="108" t="str">
        <f>IF(copas!N17="","",copas!N17)</f>
        <v/>
      </c>
      <c r="O17" s="108">
        <f>IF(copas!O17="","",copas!O17)</f>
        <v>4.1666666666666664E-2</v>
      </c>
      <c r="P17" s="108" t="str">
        <f>IF(copas!P17="","",copas!P17)</f>
        <v/>
      </c>
      <c r="Q17" s="108" t="str">
        <f>IF(copas!Q17="","",copas!Q17)</f>
        <v/>
      </c>
      <c r="R17" s="108">
        <f>IF(copas!R17="","",copas!R17)</f>
        <v>0.20833333333333334</v>
      </c>
      <c r="S17" s="108" t="str">
        <f>IF(copas!S17="","",copas!S17)</f>
        <v/>
      </c>
      <c r="T17" s="108" t="b">
        <f>IF(copas!T17="","",copas!T17)</f>
        <v>1</v>
      </c>
      <c r="U17" s="108" t="b">
        <f>IF(copas!U17="","",copas!U17)</f>
        <v>1</v>
      </c>
      <c r="V17" s="108" t="str">
        <f>IF(copas!V17="","",copas!V17)</f>
        <v>MI LABRUK KIDUL</v>
      </c>
      <c r="W17" s="108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>
        <f>IF(copas!Z17="","",copas!Z17)</f>
        <v>0.21805555555555556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118">
        <v>2</v>
      </c>
      <c r="AH17" s="118">
        <v>2</v>
      </c>
    </row>
    <row r="18" spans="1:34" s="46" customFormat="1" ht="20.25" customHeight="1" x14ac:dyDescent="0.2">
      <c r="A18" s="108" t="str">
        <f>IF(copas!A18="","",copas!A18)</f>
        <v>72</v>
      </c>
      <c r="B18" s="108" t="str">
        <f>IF(copas!B18="","",copas!B18)</f>
        <v>11</v>
      </c>
      <c r="C18" s="108" t="str">
        <f>IF(copas!C18="","",copas!C18)</f>
        <v>2155753654120003</v>
      </c>
      <c r="D18" s="108" t="str">
        <f>IF(copas!D18="","",copas!D18)</f>
        <v>MUH. ZUHDI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7">
        <f>IF(copas!H18="","",copas!H18)</f>
        <v>0.29166666666666669</v>
      </c>
      <c r="I18" s="107">
        <f>IF(copas!I18="","",copas!I18)</f>
        <v>0.45833333333333331</v>
      </c>
      <c r="J18" s="107">
        <f>IF(copas!J18="","",copas!J18)+TIME(0,AG18,0)</f>
        <v>0.28402777777777777</v>
      </c>
      <c r="K18" s="107">
        <f>IF(copas!K18="","",copas!K18)+TIME(0,AH18,0)</f>
        <v>0.45972222222222225</v>
      </c>
      <c r="L18" s="108">
        <f>IF(copas!L18="","",copas!L18)</f>
        <v>1</v>
      </c>
      <c r="M18" s="108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>
        <f>IF(copas!R18="","",copas!R18)</f>
        <v>0.16666666666666666</v>
      </c>
      <c r="S18" s="108" t="str">
        <f>IF(copas!S18="","",copas!S18)</f>
        <v/>
      </c>
      <c r="T18" s="108" t="b">
        <f>IF(copas!T18="","",copas!T18)</f>
        <v>1</v>
      </c>
      <c r="U18" s="108" t="b">
        <f>IF(copas!U18="","",copas!U18)</f>
        <v>1</v>
      </c>
      <c r="V18" s="108" t="str">
        <f>IF(copas!V18="","",copas!V18)</f>
        <v>MI LABRUK KIDUL</v>
      </c>
      <c r="W18" s="108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>
        <f>IF(copas!Z18="","",copas!Z18)</f>
        <v>0.17569444444444446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118">
        <v>1</v>
      </c>
      <c r="AH18" s="118">
        <v>1</v>
      </c>
    </row>
    <row r="19" spans="1:34" s="46" customFormat="1" ht="20.25" customHeight="1" x14ac:dyDescent="0.2">
      <c r="A19" s="108" t="str">
        <f>IF(copas!A19="","",copas!A19)</f>
        <v>72</v>
      </c>
      <c r="B19" s="108" t="str">
        <f>IF(copas!B19="","",copas!B19)</f>
        <v>11</v>
      </c>
      <c r="C19" s="108" t="str">
        <f>IF(copas!C19="","",copas!C19)</f>
        <v>2155753654120003</v>
      </c>
      <c r="D19" s="108" t="str">
        <f>IF(copas!D19="","",copas!D19)</f>
        <v>MUH. ZUHDI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7">
        <f>IF(copas!H19="","",copas!H19)</f>
        <v>0.29166666666666669</v>
      </c>
      <c r="I19" s="107">
        <f>IF(copas!I19="","",copas!I19)</f>
        <v>0.5</v>
      </c>
      <c r="J19" s="107">
        <f>IF(copas!J19="","",copas!J19)+TIME(0,AG19,0)</f>
        <v>0.28125</v>
      </c>
      <c r="K19" s="107">
        <f>IF(copas!K19="","",copas!K19)+TIME(0,AH19,0)</f>
        <v>0.53125</v>
      </c>
      <c r="L19" s="108">
        <f>IF(copas!L19="","",copas!L19)</f>
        <v>1</v>
      </c>
      <c r="M19" s="108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>
        <f>IF(copas!R19="","",copas!R19)</f>
        <v>0.20833333333333334</v>
      </c>
      <c r="S19" s="108" t="str">
        <f>IF(copas!S19="","",copas!S19)</f>
        <v/>
      </c>
      <c r="T19" s="108" t="b">
        <f>IF(copas!T19="","",copas!T19)</f>
        <v>1</v>
      </c>
      <c r="U19" s="108" t="b">
        <f>IF(copas!U19="","",copas!U19)</f>
        <v>1</v>
      </c>
      <c r="V19" s="108" t="str">
        <f>IF(copas!V19="","",copas!V19)</f>
        <v>MI LABRUK KIDUL</v>
      </c>
      <c r="W19" s="108" t="str">
        <f>IF(copas!W19="","",copas!W19)</f>
        <v/>
      </c>
      <c r="X19" s="108">
        <f>IF(copas!X19="","",copas!X19)</f>
        <v>1</v>
      </c>
      <c r="Y19" s="108" t="str">
        <f>IF(copas!Y19="","",copas!Y19)</f>
        <v/>
      </c>
      <c r="Z19" s="108">
        <f>IF(copas!Z19="","",copas!Z19)</f>
        <v>0.25069444444444444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118">
        <v>2</v>
      </c>
      <c r="AH19" s="118">
        <v>1</v>
      </c>
    </row>
    <row r="20" spans="1:34" s="46" customFormat="1" ht="20.25" customHeight="1" x14ac:dyDescent="0.2">
      <c r="A20" s="108" t="str">
        <f>IF(copas!A20="","",copas!A20)</f>
        <v>72</v>
      </c>
      <c r="B20" s="108" t="str">
        <f>IF(copas!B20="","",copas!B20)</f>
        <v>11</v>
      </c>
      <c r="C20" s="108" t="str">
        <f>IF(copas!C20="","",copas!C20)</f>
        <v>2155753654120003</v>
      </c>
      <c r="D20" s="108" t="str">
        <f>IF(copas!D20="","",copas!D20)</f>
        <v>MUH. ZUHDI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7">
        <f>IF(copas!H20="","",copas!H20)</f>
        <v>0.29166666666666669</v>
      </c>
      <c r="I20" s="107">
        <f>IF(copas!I20="","",copas!I20)</f>
        <v>0.54166666666666663</v>
      </c>
      <c r="J20" s="107">
        <f>IF(copas!J20="","",copas!J20)+TIME(0,AG20,0)</f>
        <v>0.28055555555555556</v>
      </c>
      <c r="K20" s="107">
        <f>IF(copas!K20="","",copas!K20)+TIME(0,AH20,0)</f>
        <v>0.55347222222222225</v>
      </c>
      <c r="L20" s="108">
        <f>IF(copas!L20="","",copas!L20)</f>
        <v>1</v>
      </c>
      <c r="M20" s="108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>
        <f>IF(copas!R20="","",copas!R20)</f>
        <v>0.25</v>
      </c>
      <c r="S20" s="108" t="str">
        <f>IF(copas!S20="","",copas!S20)</f>
        <v/>
      </c>
      <c r="T20" s="108" t="b">
        <f>IF(copas!T20="","",copas!T20)</f>
        <v>1</v>
      </c>
      <c r="U20" s="108" t="b">
        <f>IF(copas!U20="","",copas!U20)</f>
        <v>1</v>
      </c>
      <c r="V20" s="108" t="str">
        <f>IF(copas!V20="","",copas!V20)</f>
        <v>MI LABRUK KIDUL</v>
      </c>
      <c r="W20" s="108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>
        <f>IF(copas!Z20="","",copas!Z20)</f>
        <v>0.27291666666666664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118">
        <v>3</v>
      </c>
      <c r="AH20" s="118">
        <v>2</v>
      </c>
    </row>
    <row r="21" spans="1:34" s="46" customFormat="1" ht="20.25" customHeight="1" x14ac:dyDescent="0.2">
      <c r="A21" s="108" t="str">
        <f>IF(copas!A21="","",copas!A21)</f>
        <v>72</v>
      </c>
      <c r="B21" s="108" t="str">
        <f>IF(copas!B21="","",copas!B21)</f>
        <v>11</v>
      </c>
      <c r="C21" s="108" t="str">
        <f>IF(copas!C21="","",copas!C21)</f>
        <v>2155753654120003</v>
      </c>
      <c r="D21" s="108" t="str">
        <f>IF(copas!D21="","",copas!D21)</f>
        <v>MUH. ZUHDI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7">
        <f>IF(copas!H21="","",copas!H21)</f>
        <v>0.29166666666666669</v>
      </c>
      <c r="I21" s="107">
        <f>IF(copas!I21="","",copas!I21)</f>
        <v>0.54166666666666663</v>
      </c>
      <c r="J21" s="107">
        <f>IF(copas!J21="","",copas!J21)+TIME(0,AG21,0)</f>
        <v>0.27499999999999997</v>
      </c>
      <c r="K21" s="107">
        <f>IF(copas!K21="","",copas!K21)+TIME(0,AH21,0)</f>
        <v>0.6645833333333333</v>
      </c>
      <c r="L21" s="108">
        <f>IF(copas!L21="","",copas!L21)</f>
        <v>1</v>
      </c>
      <c r="M21" s="108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>
        <f>IF(copas!R21="","",copas!R21)</f>
        <v>0.25</v>
      </c>
      <c r="S21" s="108" t="str">
        <f>IF(copas!S21="","",copas!S21)</f>
        <v/>
      </c>
      <c r="T21" s="108" t="b">
        <f>IF(copas!T21="","",copas!T21)</f>
        <v>1</v>
      </c>
      <c r="U21" s="108" t="b">
        <f>IF(copas!U21="","",copas!U21)</f>
        <v>1</v>
      </c>
      <c r="V21" s="108" t="str">
        <f>IF(copas!V21="","",copas!V21)</f>
        <v>MI LABRUK KIDUL</v>
      </c>
      <c r="W21" s="108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>
        <f>IF(copas!Z21="","",copas!Z21)</f>
        <v>0.39027777777777778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118">
        <v>4</v>
      </c>
      <c r="AH21" s="118">
        <v>2</v>
      </c>
    </row>
    <row r="22" spans="1:34" s="46" customFormat="1" ht="20.25" customHeight="1" x14ac:dyDescent="0.2">
      <c r="A22" s="108" t="str">
        <f>IF(copas!A22="","",copas!A22)</f>
        <v>72</v>
      </c>
      <c r="B22" s="108" t="str">
        <f>IF(copas!B22="","",copas!B22)</f>
        <v>11</v>
      </c>
      <c r="C22" s="108" t="str">
        <f>IF(copas!C22="","",copas!C22)</f>
        <v>2155753654120003</v>
      </c>
      <c r="D22" s="108" t="str">
        <f>IF(copas!D22="","",copas!D22)</f>
        <v>MUH. ZUHDI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7">
        <f>IF(copas!H22="","",copas!H22)</f>
        <v>0.29166666666666669</v>
      </c>
      <c r="I22" s="107">
        <f>IF(copas!I22="","",copas!I22)</f>
        <v>0.54166666666666663</v>
      </c>
      <c r="J22" s="107">
        <f>IF(copas!J22="","",copas!J22)+TIME(0,AG22,0)</f>
        <v>0.26944444444444443</v>
      </c>
      <c r="K22" s="107">
        <f>IF(copas!K22="","",copas!K22)+TIME(0,AH22,0)</f>
        <v>0.57361111111111107</v>
      </c>
      <c r="L22" s="108">
        <f>IF(copas!L22="","",copas!L22)</f>
        <v>1</v>
      </c>
      <c r="M22" s="108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>
        <f>IF(copas!R22="","",copas!R22)</f>
        <v>0.25</v>
      </c>
      <c r="S22" s="108" t="str">
        <f>IF(copas!S22="","",copas!S22)</f>
        <v/>
      </c>
      <c r="T22" s="108" t="b">
        <f>IF(copas!T22="","",copas!T22)</f>
        <v>1</v>
      </c>
      <c r="U22" s="108" t="b">
        <f>IF(copas!U22="","",copas!U22)</f>
        <v>1</v>
      </c>
      <c r="V22" s="108" t="str">
        <f>IF(copas!V22="","",copas!V22)</f>
        <v>MI LABRUK KIDUL</v>
      </c>
      <c r="W22" s="108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>
        <f>IF(copas!Z22="","",copas!Z22)</f>
        <v>0.30486111111111108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118">
        <v>3</v>
      </c>
      <c r="AH22" s="118">
        <v>2</v>
      </c>
    </row>
    <row r="23" spans="1:34" s="46" customFormat="1" ht="20.25" customHeight="1" x14ac:dyDescent="0.2">
      <c r="A23" s="108" t="str">
        <f>IF(copas!A23="","",copas!A23)</f>
        <v>72</v>
      </c>
      <c r="B23" s="108" t="str">
        <f>IF(copas!B23="","",copas!B23)</f>
        <v>11</v>
      </c>
      <c r="C23" s="108" t="str">
        <f>IF(copas!C23="","",copas!C23)</f>
        <v>2155753654120003</v>
      </c>
      <c r="D23" s="108" t="str">
        <f>IF(copas!D23="","",copas!D23)</f>
        <v>MUH. ZUHDI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7">
        <f>IF(copas!H23="","",copas!H23)</f>
        <v>0.29166666666666669</v>
      </c>
      <c r="I23" s="107">
        <f>IF(copas!I23="","",copas!I23)</f>
        <v>0.54166666666666663</v>
      </c>
      <c r="J23" s="107">
        <f>IF(copas!J23="","",copas!J23)+TIME(0,AG23,0)</f>
        <v>0.27291666666666664</v>
      </c>
      <c r="K23" s="107">
        <f>IF(copas!K23="","",copas!K23)+TIME(0,AH23,0)</f>
        <v>0.5541666666666667</v>
      </c>
      <c r="L23" s="108">
        <f>IF(copas!L23="","",copas!L23)</f>
        <v>1</v>
      </c>
      <c r="M23" s="108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>
        <f>IF(copas!R23="","",copas!R23)</f>
        <v>0.25</v>
      </c>
      <c r="S23" s="108" t="str">
        <f>IF(copas!S23="","",copas!S23)</f>
        <v/>
      </c>
      <c r="T23" s="108" t="b">
        <f>IF(copas!T23="","",copas!T23)</f>
        <v>1</v>
      </c>
      <c r="U23" s="108" t="b">
        <f>IF(copas!U23="","",copas!U23)</f>
        <v>1</v>
      </c>
      <c r="V23" s="108" t="str">
        <f>IF(copas!V23="","",copas!V23)</f>
        <v>MI LABRUK KIDUL</v>
      </c>
      <c r="W23" s="108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>
        <f>IF(copas!Z23="","",copas!Z23)</f>
        <v>0.28194444444444444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118">
        <v>2</v>
      </c>
      <c r="AH23" s="118">
        <v>1</v>
      </c>
    </row>
    <row r="24" spans="1:34" s="46" customFormat="1" ht="20.25" customHeight="1" x14ac:dyDescent="0.2">
      <c r="A24" s="108" t="str">
        <f>IF(copas!A24="","",copas!A24)</f>
        <v>72</v>
      </c>
      <c r="B24" s="108" t="str">
        <f>IF(copas!B24="","",copas!B24)</f>
        <v>11</v>
      </c>
      <c r="C24" s="108" t="str">
        <f>IF(copas!C24="","",copas!C24)</f>
        <v>2155753654120003</v>
      </c>
      <c r="D24" s="108" t="str">
        <f>IF(copas!D24="","",copas!D24)</f>
        <v>MUH. ZUHDI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7">
        <f>IF(copas!H24="","",copas!H24)</f>
        <v>0.29166666666666669</v>
      </c>
      <c r="I24" s="107">
        <f>IF(copas!I24="","",copas!I24)</f>
        <v>0.45833333333333331</v>
      </c>
      <c r="J24" s="107">
        <f>IF(copas!J24="","",copas!J24)+TIME(0,AG24,0)</f>
        <v>0.27916666666666667</v>
      </c>
      <c r="K24" s="107">
        <f>IF(copas!K24="","",copas!K24)+TIME(0,AH24,0)</f>
        <v>0.46527777777777779</v>
      </c>
      <c r="L24" s="108">
        <f>IF(copas!L24="","",copas!L24)</f>
        <v>1</v>
      </c>
      <c r="M24" s="108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>
        <f>IF(copas!R24="","",copas!R24)</f>
        <v>0.16666666666666666</v>
      </c>
      <c r="S24" s="108" t="str">
        <f>IF(copas!S24="","",copas!S24)</f>
        <v/>
      </c>
      <c r="T24" s="108" t="b">
        <f>IF(copas!T24="","",copas!T24)</f>
        <v>1</v>
      </c>
      <c r="U24" s="108" t="b">
        <f>IF(copas!U24="","",copas!U24)</f>
        <v>1</v>
      </c>
      <c r="V24" s="108" t="str">
        <f>IF(copas!V24="","",copas!V24)</f>
        <v>MI LABRUK KIDUL</v>
      </c>
      <c r="W24" s="108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>
        <f>IF(copas!Z24="","",copas!Z24)</f>
        <v>0.18541666666666667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118">
        <v>1</v>
      </c>
      <c r="AH24" s="118">
        <v>1</v>
      </c>
    </row>
    <row r="25" spans="1:34" s="46" customFormat="1" ht="20.25" customHeight="1" x14ac:dyDescent="0.2">
      <c r="A25" s="108" t="str">
        <f>IF(copas!A25="","",copas!A25)</f>
        <v>72</v>
      </c>
      <c r="B25" s="108" t="str">
        <f>IF(copas!B25="","",copas!B25)</f>
        <v>11</v>
      </c>
      <c r="C25" s="108" t="str">
        <f>IF(copas!C25="","",copas!C25)</f>
        <v>2155753654120003</v>
      </c>
      <c r="D25" s="108" t="str">
        <f>IF(copas!D25="","",copas!D25)</f>
        <v>MUH. ZUHDI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7">
        <f>IF(copas!H25="","",copas!H25)</f>
        <v>0.29166666666666669</v>
      </c>
      <c r="I25" s="107">
        <f>IF(copas!I25="","",copas!I25)</f>
        <v>0.5</v>
      </c>
      <c r="J25" s="107">
        <f>IF(copas!J25="","",copas!J25)+TIME(0,AG25,0)</f>
        <v>0.28125</v>
      </c>
      <c r="K25" s="107">
        <f>IF(copas!K25="","",copas!K25)+TIME(0,AH25,0)</f>
        <v>0.54305555555555551</v>
      </c>
      <c r="L25" s="108">
        <f>IF(copas!L25="","",copas!L25)</f>
        <v>1</v>
      </c>
      <c r="M25" s="108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>
        <f>IF(copas!R25="","",copas!R25)</f>
        <v>0.20833333333333334</v>
      </c>
      <c r="S25" s="108" t="str">
        <f>IF(copas!S25="","",copas!S25)</f>
        <v/>
      </c>
      <c r="T25" s="108" t="b">
        <f>IF(copas!T25="","",copas!T25)</f>
        <v>1</v>
      </c>
      <c r="U25" s="108" t="b">
        <f>IF(copas!U25="","",copas!U25)</f>
        <v>1</v>
      </c>
      <c r="V25" s="108" t="str">
        <f>IF(copas!V25="","",copas!V25)</f>
        <v>MI LABRUK KIDUL</v>
      </c>
      <c r="W25" s="108" t="str">
        <f>IF(copas!W25="","",copas!W25)</f>
        <v/>
      </c>
      <c r="X25" s="108">
        <f>IF(copas!X25="","",copas!X25)</f>
        <v>1</v>
      </c>
      <c r="Y25" s="108" t="str">
        <f>IF(copas!Y25="","",copas!Y25)</f>
        <v/>
      </c>
      <c r="Z25" s="108">
        <f>IF(copas!Z25="","",copas!Z25)</f>
        <v>0.26180555555555557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118">
        <v>2</v>
      </c>
      <c r="AH25" s="118">
        <v>2</v>
      </c>
    </row>
    <row r="26" spans="1:34" s="46" customFormat="1" ht="20.25" customHeight="1" x14ac:dyDescent="0.2">
      <c r="A26" s="108" t="str">
        <f>IF(copas!A26="","",copas!A26)</f>
        <v>72</v>
      </c>
      <c r="B26" s="108" t="str">
        <f>IF(copas!B26="","",copas!B26)</f>
        <v>11</v>
      </c>
      <c r="C26" s="108" t="str">
        <f>IF(copas!C26="","",copas!C26)</f>
        <v>2155753654120003</v>
      </c>
      <c r="D26" s="108" t="str">
        <f>IF(copas!D26="","",copas!D26)</f>
        <v>MUH. ZUHDI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7">
        <f>IF(copas!H26="","",copas!H26)</f>
        <v>0.29166666666666669</v>
      </c>
      <c r="I26" s="107">
        <f>IF(copas!I26="","",copas!I26)</f>
        <v>0.54166666666666663</v>
      </c>
      <c r="J26" s="107">
        <f>IF(copas!J26="","",copas!J26)+TIME(0,AG26,0)</f>
        <v>0.28472222222222221</v>
      </c>
      <c r="K26" s="107">
        <f>IF(copas!K26="","",copas!K26)+TIME(0,AH26,0)</f>
        <v>0.56319444444444444</v>
      </c>
      <c r="L26" s="108">
        <f>IF(copas!L26="","",copas!L26)</f>
        <v>1</v>
      </c>
      <c r="M26" s="108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>
        <f>IF(copas!R26="","",copas!R26)</f>
        <v>0.25</v>
      </c>
      <c r="S26" s="108" t="str">
        <f>IF(copas!S26="","",copas!S26)</f>
        <v/>
      </c>
      <c r="T26" s="108" t="b">
        <f>IF(copas!T26="","",copas!T26)</f>
        <v>1</v>
      </c>
      <c r="U26" s="108" t="b">
        <f>IF(copas!U26="","",copas!U26)</f>
        <v>1</v>
      </c>
      <c r="V26" s="108" t="str">
        <f>IF(copas!V26="","",copas!V26)</f>
        <v>MI LABRUK KIDUL</v>
      </c>
      <c r="W26" s="108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>
        <f>IF(copas!Z26="","",copas!Z26)</f>
        <v>0.27986111111111112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118">
        <v>3</v>
      </c>
      <c r="AH26" s="118">
        <v>1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118">
        <v>2</v>
      </c>
      <c r="AH27" s="118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118">
        <v>1</v>
      </c>
      <c r="AH28" s="46">
        <v>1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2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3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A33" sqref="A3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02/09/2019 - 02/10/2019</v>
      </c>
      <c r="M2" s="2">
        <f>N8</f>
        <v>43710</v>
      </c>
      <c r="N2" s="2"/>
      <c r="O2" s="2">
        <f>N41</f>
        <v>43740</v>
      </c>
    </row>
    <row r="4" spans="1:27" x14ac:dyDescent="0.25">
      <c r="A4" s="5" t="s">
        <v>6</v>
      </c>
      <c r="B4" t="str">
        <f>": "&amp;Sheet1!B2</f>
        <v>: 11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MUH. ZUHDI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3" t="s">
        <v>18</v>
      </c>
      <c r="Q7" s="124"/>
      <c r="R7" s="125" t="s">
        <v>33</v>
      </c>
      <c r="S7" s="125"/>
      <c r="T7" s="124"/>
      <c r="U7" s="123" t="s">
        <v>19</v>
      </c>
      <c r="V7" s="125"/>
      <c r="W7" s="123" t="s">
        <v>33</v>
      </c>
      <c r="X7" s="125"/>
      <c r="Y7" s="124"/>
    </row>
    <row r="8" spans="1:27" s="7" customFormat="1" ht="18.75" customHeight="1" x14ac:dyDescent="0.25">
      <c r="A8" s="15">
        <f t="shared" ref="A8:A22" si="0">IF(N8="","",N8)</f>
        <v>43710</v>
      </c>
      <c r="B8" s="43" t="str">
        <f>TEXT(Sheet1!H2,"hh:mm")&amp;" - "&amp;TEXT(Sheet1!I2,"hh:mm")</f>
        <v>07:00 - 13:00</v>
      </c>
      <c r="C8" s="111">
        <f>IFERROR(IF(Sheet1!J2=0,"",Sheet1!J2),"")</f>
        <v>0.28333333333333333</v>
      </c>
      <c r="D8" s="111">
        <f>IFERROR(IF(Sheet1!K2=0,"",Sheet1!K2),"")</f>
        <v>0.57430555555555551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0.29097222222222219</v>
      </c>
      <c r="K8" s="39"/>
      <c r="L8" s="100">
        <f>WEEKDAY(A8,1)</f>
        <v>2</v>
      </c>
      <c r="M8" s="8">
        <f>IF(copas!F2="","",copas!F2)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59</v>
      </c>
      <c r="W8" s="25">
        <f t="shared" ref="W8" si="1">IFERROR(VALUE(U8),"")</f>
        <v>6</v>
      </c>
      <c r="X8" s="6">
        <f t="shared" ref="X8" si="2">IFERROR(VALUE(V8),"")</f>
        <v>59</v>
      </c>
      <c r="Y8" s="26">
        <f t="shared" ref="Y8" si="3">IFERROR(J8*24,"")</f>
        <v>6.9833333333333325</v>
      </c>
      <c r="Z8" s="42">
        <f>IFERROR(D8-C8,"")</f>
        <v>0.29097222222222219</v>
      </c>
      <c r="AA8" s="7" t="str">
        <f>TEXT(Z8,"hh:mm")</f>
        <v>06:59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1">
        <f>IFERROR(IF(Sheet1!J3=0,"",Sheet1!J3),"")</f>
        <v>0.27916666666666667</v>
      </c>
      <c r="D9" s="111">
        <f>IFERROR(IF(Sheet1!K3=0,"",Sheet1!K3),"")</f>
        <v>0.6118055555555556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0.33263888888888893</v>
      </c>
      <c r="K9" s="39"/>
      <c r="L9" s="100">
        <f>WEEKDAY(A9,1)</f>
        <v>3</v>
      </c>
      <c r="M9" s="8">
        <f>IF(copas!F3="","",copas!F3)</f>
        <v>43711</v>
      </c>
      <c r="N9" s="14">
        <f t="shared" ref="N9:N32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59</v>
      </c>
      <c r="W9" s="25">
        <f t="shared" ref="W9:X34" si="13">IFERROR(VALUE(U9),"")</f>
        <v>7</v>
      </c>
      <c r="X9" s="6">
        <f t="shared" si="13"/>
        <v>59</v>
      </c>
      <c r="Y9" s="26">
        <f t="shared" ref="Y9:Y34" si="14">IFERROR(J9*24,"")</f>
        <v>7.9833333333333343</v>
      </c>
      <c r="Z9" s="42">
        <f t="shared" ref="Z9:Z34" si="15">IFERROR(D9-C9,"")</f>
        <v>0.33263888888888893</v>
      </c>
      <c r="AA9" s="7" t="str">
        <f t="shared" ref="AA9:AA34" si="16">TEXT(Z9,"hh:mm")</f>
        <v>07:59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1">
        <f>IFERROR(IF(Sheet1!J4=0,"",Sheet1!J4),"")</f>
        <v>0.26319444444444445</v>
      </c>
      <c r="D10" s="111">
        <f>IFERROR(IF(Sheet1!K4=0,"",Sheet1!K4),"")</f>
        <v>0.56527777777777777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0.30208333333333331</v>
      </c>
      <c r="K10" s="39"/>
      <c r="L10" s="100">
        <f t="shared" ref="L10:L34" si="17">WEEKDAY(A10,1)</f>
        <v>4</v>
      </c>
      <c r="M10" s="8">
        <f>IF(copas!F4="","",copas!F4)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15</v>
      </c>
      <c r="W10" s="25">
        <f t="shared" si="13"/>
        <v>7</v>
      </c>
      <c r="X10" s="6">
        <f t="shared" si="13"/>
        <v>15</v>
      </c>
      <c r="Y10" s="26">
        <f t="shared" si="14"/>
        <v>7.25</v>
      </c>
      <c r="Z10" s="42">
        <f t="shared" si="15"/>
        <v>0.30208333333333331</v>
      </c>
      <c r="AA10" s="7" t="str">
        <f t="shared" si="16"/>
        <v>07:15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1">
        <f>IFERROR(IF(Sheet1!J5=0,"",Sheet1!J5),"")</f>
        <v>0.27847222222222223</v>
      </c>
      <c r="D11" s="111">
        <f>IFERROR(IF(Sheet1!K5=0,"",Sheet1!K5),"")</f>
        <v>0.57499999999999996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0.29652777777777772</v>
      </c>
      <c r="K11" s="39"/>
      <c r="L11" s="100">
        <f t="shared" si="17"/>
        <v>5</v>
      </c>
      <c r="M11" s="8">
        <f>IF(copas!F5="","",copas!F5)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07</v>
      </c>
      <c r="W11" s="25">
        <f t="shared" si="13"/>
        <v>7</v>
      </c>
      <c r="X11" s="6">
        <f t="shared" si="13"/>
        <v>7</v>
      </c>
      <c r="Y11" s="26">
        <f t="shared" si="14"/>
        <v>7.1166666666666654</v>
      </c>
      <c r="Z11" s="42">
        <f t="shared" si="15"/>
        <v>0.29652777777777772</v>
      </c>
      <c r="AA11" s="7" t="str">
        <f t="shared" si="16"/>
        <v>07:07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1">
        <f>IFERROR(IF(Sheet1!J6=0,"",Sheet1!J6),"")</f>
        <v>0.28055555555555556</v>
      </c>
      <c r="D12" s="111">
        <f>IFERROR(IF(Sheet1!K6=0,"",Sheet1!K6),"")</f>
        <v>0.47083333333333333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0.19027777777777777</v>
      </c>
      <c r="K12" s="39"/>
      <c r="L12" s="100">
        <f t="shared" si="17"/>
        <v>6</v>
      </c>
      <c r="M12" s="8">
        <f>IF(copas!F6="","",copas!F6)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34</v>
      </c>
      <c r="W12" s="25">
        <f t="shared" si="13"/>
        <v>4</v>
      </c>
      <c r="X12" s="6">
        <f t="shared" si="13"/>
        <v>34</v>
      </c>
      <c r="Y12" s="26">
        <f t="shared" si="14"/>
        <v>4.5666666666666664</v>
      </c>
      <c r="Z12" s="42">
        <f t="shared" si="15"/>
        <v>0.19027777777777777</v>
      </c>
      <c r="AA12" s="7" t="str">
        <f t="shared" si="16"/>
        <v>04:34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1">
        <f>IFERROR(IF(Sheet1!J7=0,"",Sheet1!J7),"")</f>
        <v>0.28333333333333333</v>
      </c>
      <c r="D13" s="111">
        <f>IFERROR(IF(Sheet1!K7=0,"",Sheet1!K7),"")</f>
        <v>0.52083333333333337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0.23750000000000004</v>
      </c>
      <c r="K13" s="39"/>
      <c r="L13" s="100">
        <f t="shared" si="17"/>
        <v>7</v>
      </c>
      <c r="M13" s="8">
        <f>IF(copas!F7="","",copas!F7)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42</v>
      </c>
      <c r="W13" s="25">
        <f t="shared" si="13"/>
        <v>5</v>
      </c>
      <c r="X13" s="6">
        <f t="shared" si="13"/>
        <v>42</v>
      </c>
      <c r="Y13" s="26">
        <f t="shared" si="14"/>
        <v>5.7000000000000011</v>
      </c>
      <c r="Z13" s="42">
        <f t="shared" si="15"/>
        <v>0.23750000000000004</v>
      </c>
      <c r="AA13" s="7" t="str">
        <f t="shared" si="16"/>
        <v>05:42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1">
        <f>IFERROR(IF(Sheet1!J8=0,"",Sheet1!J8),"")</f>
        <v>0.2722222222222222</v>
      </c>
      <c r="D14" s="111">
        <f>IFERROR(IF(Sheet1!K8=0,"",Sheet1!K8),"")</f>
        <v>0.57013888888888886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0.29791666666666666</v>
      </c>
      <c r="K14" s="39"/>
      <c r="L14" s="100">
        <f t="shared" si="17"/>
        <v>2</v>
      </c>
      <c r="M14" s="8">
        <f>IF(copas!F8="","",copas!F8)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09</v>
      </c>
      <c r="W14" s="25">
        <f t="shared" si="13"/>
        <v>7</v>
      </c>
      <c r="X14" s="6">
        <f t="shared" si="13"/>
        <v>9</v>
      </c>
      <c r="Y14" s="26">
        <f t="shared" si="14"/>
        <v>7.15</v>
      </c>
      <c r="Z14" s="42">
        <f t="shared" si="15"/>
        <v>0.29791666666666666</v>
      </c>
      <c r="AA14" s="7" t="str">
        <f t="shared" si="16"/>
        <v>07:09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1">
        <f>IFERROR(IF(Sheet1!J9=0,"",Sheet1!J9),"")</f>
        <v>0.27986111111111112</v>
      </c>
      <c r="D15" s="111">
        <f>IFERROR(IF(Sheet1!K9=0,"",Sheet1!K9),"")</f>
        <v>0.58263888888888882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0.3027777777777777</v>
      </c>
      <c r="K15" s="39"/>
      <c r="L15" s="100">
        <f t="shared" si="17"/>
        <v>3</v>
      </c>
      <c r="M15" s="8">
        <f>IF(copas!F9="","",copas!F9)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16</v>
      </c>
      <c r="W15" s="25">
        <f t="shared" si="13"/>
        <v>7</v>
      </c>
      <c r="X15" s="6">
        <f t="shared" si="13"/>
        <v>16</v>
      </c>
      <c r="Y15" s="26">
        <f t="shared" si="14"/>
        <v>7.2666666666666648</v>
      </c>
      <c r="Z15" s="42">
        <f t="shared" si="15"/>
        <v>0.3027777777777777</v>
      </c>
      <c r="AA15" s="7" t="str">
        <f t="shared" si="16"/>
        <v>07:16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1">
        <f>IFERROR(IF(Sheet1!J10=0,"",Sheet1!J10),"")</f>
        <v>0.27499999999999997</v>
      </c>
      <c r="D16" s="111">
        <f>IFERROR(IF(Sheet1!K10=0,"",Sheet1!K10),"")</f>
        <v>0.59444444444444444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0.31944444444444448</v>
      </c>
      <c r="K16" s="39"/>
      <c r="L16" s="100">
        <f t="shared" si="17"/>
        <v>4</v>
      </c>
      <c r="M16" s="8">
        <f>IF(copas!F10="","",copas!F10)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40</v>
      </c>
      <c r="W16" s="25">
        <f t="shared" si="13"/>
        <v>7</v>
      </c>
      <c r="X16" s="6">
        <f t="shared" si="13"/>
        <v>40</v>
      </c>
      <c r="Y16" s="26">
        <f t="shared" si="14"/>
        <v>7.6666666666666679</v>
      </c>
      <c r="Z16" s="42">
        <f t="shared" si="15"/>
        <v>0.31944444444444448</v>
      </c>
      <c r="AA16" s="7" t="str">
        <f t="shared" si="16"/>
        <v>07:40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1">
        <f>IFERROR(IF(Sheet1!J11=0,"",Sheet1!J11),"")</f>
        <v>0.28402777777777777</v>
      </c>
      <c r="D17" s="111">
        <f>IFERROR(IF(Sheet1!K11=0,"",Sheet1!K11),"")</f>
        <v>0.5625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0.27847222222222223</v>
      </c>
      <c r="K17" s="39"/>
      <c r="L17" s="100">
        <f t="shared" si="17"/>
        <v>5</v>
      </c>
      <c r="M17" s="8">
        <f>IF(copas!F11="","",copas!F11)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41</v>
      </c>
      <c r="W17" s="25">
        <f t="shared" si="13"/>
        <v>6</v>
      </c>
      <c r="X17" s="6">
        <f t="shared" si="13"/>
        <v>41</v>
      </c>
      <c r="Y17" s="26">
        <f t="shared" si="14"/>
        <v>6.6833333333333336</v>
      </c>
      <c r="Z17" s="42">
        <f t="shared" si="15"/>
        <v>0.27847222222222223</v>
      </c>
      <c r="AA17" s="7" t="str">
        <f t="shared" si="16"/>
        <v>06:41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1">
        <f>IFERROR(IF(Sheet1!J12=0,"",Sheet1!J12),"")</f>
        <v>0.28055555555555556</v>
      </c>
      <c r="D18" s="111">
        <f>IFERROR(IF(Sheet1!K12=0,"",Sheet1!K12),"")</f>
        <v>0.46180555555555552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0.18124999999999997</v>
      </c>
      <c r="K18" s="39"/>
      <c r="L18" s="100">
        <f t="shared" si="17"/>
        <v>6</v>
      </c>
      <c r="M18" s="8">
        <f>IF(copas!F12="","",copas!F12)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21</v>
      </c>
      <c r="W18" s="25">
        <f t="shared" si="13"/>
        <v>4</v>
      </c>
      <c r="X18" s="6">
        <f t="shared" si="13"/>
        <v>21</v>
      </c>
      <c r="Y18" s="26">
        <f t="shared" si="14"/>
        <v>4.3499999999999996</v>
      </c>
      <c r="Z18" s="42">
        <f t="shared" si="15"/>
        <v>0.18124999999999997</v>
      </c>
      <c r="AA18" s="7" t="str">
        <f t="shared" si="16"/>
        <v>04:21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1">
        <f>IFERROR(IF(Sheet1!J13=0,"",Sheet1!J13),"")</f>
        <v>0.28541666666666665</v>
      </c>
      <c r="D19" s="111">
        <f>IFERROR(IF(Sheet1!K13=0,"",Sheet1!K13),"")</f>
        <v>0.54791666666666672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0.26250000000000007</v>
      </c>
      <c r="K19" s="39"/>
      <c r="L19" s="100">
        <f t="shared" si="17"/>
        <v>7</v>
      </c>
      <c r="M19" s="8">
        <f>IF(copas!F13="","",copas!F13)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18</v>
      </c>
      <c r="W19" s="25">
        <f t="shared" si="13"/>
        <v>6</v>
      </c>
      <c r="X19" s="6">
        <f t="shared" si="13"/>
        <v>18</v>
      </c>
      <c r="Y19" s="26">
        <f t="shared" si="14"/>
        <v>6.3000000000000016</v>
      </c>
      <c r="Z19" s="42">
        <f t="shared" si="15"/>
        <v>0.26250000000000007</v>
      </c>
      <c r="AA19" s="7" t="str">
        <f t="shared" si="16"/>
        <v>06:18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1">
        <f>IFERROR(IF(Sheet1!J14=0,"",Sheet1!J14),"")</f>
        <v>0.27916666666666667</v>
      </c>
      <c r="D20" s="111">
        <f>IFERROR(IF(Sheet1!K14=0,"",Sheet1!K14),"")</f>
        <v>0.56180555555555556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0.28263888888888888</v>
      </c>
      <c r="K20" s="39"/>
      <c r="L20" s="100">
        <f t="shared" si="17"/>
        <v>2</v>
      </c>
      <c r="M20" s="8">
        <f>IF(copas!F14="","",copas!F14)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47</v>
      </c>
      <c r="W20" s="25">
        <f t="shared" si="13"/>
        <v>6</v>
      </c>
      <c r="X20" s="6">
        <f t="shared" si="13"/>
        <v>47</v>
      </c>
      <c r="Y20" s="26">
        <f t="shared" si="14"/>
        <v>6.7833333333333332</v>
      </c>
      <c r="Z20" s="42">
        <f t="shared" si="15"/>
        <v>0.28263888888888888</v>
      </c>
      <c r="AA20" s="7" t="str">
        <f t="shared" si="16"/>
        <v>06:47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1">
        <f>IFERROR(IF(Sheet1!J15=0,"",Sheet1!J15),"")</f>
        <v>0.28194444444444444</v>
      </c>
      <c r="D21" s="111">
        <f>IFERROR(IF(Sheet1!K15=0,"",Sheet1!K15),"")</f>
        <v>0.57361111111111107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0.29166666666666663</v>
      </c>
      <c r="K21" s="39"/>
      <c r="L21" s="100">
        <f t="shared" si="17"/>
        <v>3</v>
      </c>
      <c r="M21" s="8">
        <f>IF(copas!F15="","",copas!F15)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00</v>
      </c>
      <c r="W21" s="25">
        <f t="shared" si="13"/>
        <v>7</v>
      </c>
      <c r="X21" s="6">
        <f t="shared" si="13"/>
        <v>0</v>
      </c>
      <c r="Y21" s="26">
        <f t="shared" si="14"/>
        <v>6.9999999999999991</v>
      </c>
      <c r="Z21" s="42">
        <f t="shared" si="15"/>
        <v>0.29166666666666663</v>
      </c>
      <c r="AA21" s="7" t="str">
        <f t="shared" si="16"/>
        <v>07:00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1">
        <f>IFERROR(IF(Sheet1!J16=0,"",Sheet1!J16),"")</f>
        <v>0.2722222222222222</v>
      </c>
      <c r="D22" s="111">
        <f>IFERROR(IF(Sheet1!K16=0,"",Sheet1!K16),"")</f>
        <v>0.5708333333333333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0.2986111111111111</v>
      </c>
      <c r="K22" s="39"/>
      <c r="L22" s="100">
        <f t="shared" si="17"/>
        <v>4</v>
      </c>
      <c r="M22" s="8">
        <f>IF(copas!F16="","",copas!F16)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10</v>
      </c>
      <c r="W22" s="25">
        <f t="shared" si="13"/>
        <v>7</v>
      </c>
      <c r="X22" s="6">
        <f t="shared" si="13"/>
        <v>10</v>
      </c>
      <c r="Y22" s="26">
        <f t="shared" si="14"/>
        <v>7.1666666666666661</v>
      </c>
      <c r="Z22" s="42">
        <f t="shared" si="15"/>
        <v>0.2986111111111111</v>
      </c>
      <c r="AA22" s="7" t="str">
        <f t="shared" si="16"/>
        <v>07:10</v>
      </c>
    </row>
    <row r="23" spans="1:27" s="7" customFormat="1" ht="18.75" customHeight="1" x14ac:dyDescent="0.25">
      <c r="A23" s="15">
        <f t="shared" ref="A23:A33" si="18">IF(N23="","",N23)</f>
        <v>43727</v>
      </c>
      <c r="B23" s="43" t="str">
        <f>TEXT(Sheet1!H17,"hh:mm")&amp;" - "&amp;TEXT(Sheet1!I17,"hh:mm")</f>
        <v>07:00 - 13:00</v>
      </c>
      <c r="C23" s="111">
        <f>IFERROR(IF(Sheet1!J17=0,"",Sheet1!J17),"")</f>
        <v>0.28263888888888888</v>
      </c>
      <c r="D23" s="111">
        <f>IFERROR(IF(Sheet1!K17=0,"",Sheet1!K17),"")</f>
        <v>0.54305555555555551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0.26041666666666663</v>
      </c>
      <c r="K23" s="39"/>
      <c r="L23" s="100">
        <f t="shared" si="17"/>
        <v>5</v>
      </c>
      <c r="M23" s="8">
        <f>IF(copas!F17="","",copas!F17)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15</v>
      </c>
      <c r="W23" s="25">
        <f t="shared" si="13"/>
        <v>6</v>
      </c>
      <c r="X23" s="6">
        <f t="shared" si="13"/>
        <v>15</v>
      </c>
      <c r="Y23" s="26">
        <f t="shared" si="14"/>
        <v>6.2499999999999991</v>
      </c>
      <c r="Z23" s="42">
        <f t="shared" si="15"/>
        <v>0.26041666666666663</v>
      </c>
      <c r="AA23" s="7" t="str">
        <f t="shared" si="16"/>
        <v>06:15</v>
      </c>
    </row>
    <row r="24" spans="1:27" s="7" customFormat="1" ht="18.75" customHeight="1" x14ac:dyDescent="0.25">
      <c r="A24" s="15">
        <f t="shared" si="18"/>
        <v>43728</v>
      </c>
      <c r="B24" s="43" t="str">
        <f>TEXT(Sheet1!H18,"hh:mm")&amp;" - "&amp;TEXT(Sheet1!I18,"hh:mm")</f>
        <v>07:00 - 11:00</v>
      </c>
      <c r="C24" s="111">
        <f>IFERROR(IF(Sheet1!J18=0,"",Sheet1!J18),"")</f>
        <v>0.28402777777777777</v>
      </c>
      <c r="D24" s="111">
        <f>IFERROR(IF(Sheet1!K18=0,"",Sheet1!K18),"")</f>
        <v>0.45972222222222225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0.17569444444444449</v>
      </c>
      <c r="K24" s="39"/>
      <c r="L24" s="100">
        <f t="shared" si="17"/>
        <v>6</v>
      </c>
      <c r="M24" s="8">
        <f>IF(copas!F18="","",copas!F18)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13</v>
      </c>
      <c r="W24" s="25">
        <f t="shared" si="13"/>
        <v>4</v>
      </c>
      <c r="X24" s="6">
        <f t="shared" si="13"/>
        <v>13</v>
      </c>
      <c r="Y24" s="26">
        <f t="shared" si="14"/>
        <v>4.2166666666666677</v>
      </c>
      <c r="Z24" s="42">
        <f t="shared" si="15"/>
        <v>0.17569444444444449</v>
      </c>
      <c r="AA24" s="7" t="str">
        <f t="shared" si="16"/>
        <v>04:13</v>
      </c>
    </row>
    <row r="25" spans="1:27" s="7" customFormat="1" ht="18.75" customHeight="1" x14ac:dyDescent="0.25">
      <c r="A25" s="15">
        <f t="shared" si="18"/>
        <v>43729</v>
      </c>
      <c r="B25" s="43" t="str">
        <f>TEXT(Sheet1!H19,"hh:mm")&amp;" - "&amp;TEXT(Sheet1!I19,"hh:mm")</f>
        <v>07:00 - 12:00</v>
      </c>
      <c r="C25" s="111">
        <f>IFERROR(IF(Sheet1!J19=0,"",Sheet1!J19),"")</f>
        <v>0.28125</v>
      </c>
      <c r="D25" s="111">
        <f>IFERROR(IF(Sheet1!K19=0,"",Sheet1!K19),"")</f>
        <v>0.53125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</v>
      </c>
      <c r="K25" s="39"/>
      <c r="L25" s="100">
        <f t="shared" si="17"/>
        <v>7</v>
      </c>
      <c r="M25" s="8">
        <f>IF(copas!F19="","",copas!F19)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00</v>
      </c>
      <c r="W25" s="25">
        <f t="shared" si="13"/>
        <v>6</v>
      </c>
      <c r="X25" s="6">
        <f t="shared" si="13"/>
        <v>0</v>
      </c>
      <c r="Y25" s="26">
        <f t="shared" si="14"/>
        <v>6</v>
      </c>
      <c r="Z25" s="42">
        <f t="shared" si="15"/>
        <v>0.25</v>
      </c>
      <c r="AA25" s="7" t="str">
        <f t="shared" si="16"/>
        <v>06:00</v>
      </c>
    </row>
    <row r="26" spans="1:27" s="7" customFormat="1" ht="18.75" customHeight="1" x14ac:dyDescent="0.25">
      <c r="A26" s="15">
        <f t="shared" si="18"/>
        <v>43731</v>
      </c>
      <c r="B26" s="43" t="str">
        <f>TEXT(Sheet1!H20,"hh:mm")&amp;" - "&amp;TEXT(Sheet1!I20,"hh:mm")</f>
        <v>07:00 - 13:00</v>
      </c>
      <c r="C26" s="111">
        <f>IFERROR(IF(Sheet1!J20=0,"",Sheet1!J20),"")</f>
        <v>0.28055555555555556</v>
      </c>
      <c r="D26" s="111">
        <f>IFERROR(IF(Sheet1!K20=0,"",Sheet1!K20),"")</f>
        <v>0.55347222222222225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0.2729166666666667</v>
      </c>
      <c r="K26" s="39"/>
      <c r="L26" s="100">
        <f t="shared" si="17"/>
        <v>2</v>
      </c>
      <c r="M26" s="8">
        <f>IF(copas!F20="","",copas!F20)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33</v>
      </c>
      <c r="W26" s="25">
        <f t="shared" si="13"/>
        <v>6</v>
      </c>
      <c r="X26" s="6">
        <f t="shared" si="13"/>
        <v>33</v>
      </c>
      <c r="Y26" s="26">
        <f t="shared" si="14"/>
        <v>6.5500000000000007</v>
      </c>
      <c r="Z26" s="42">
        <f t="shared" si="15"/>
        <v>0.2729166666666667</v>
      </c>
      <c r="AA26" s="7" t="str">
        <f t="shared" si="16"/>
        <v>06:33</v>
      </c>
    </row>
    <row r="27" spans="1:27" s="7" customFormat="1" ht="18.75" customHeight="1" x14ac:dyDescent="0.25">
      <c r="A27" s="15">
        <f t="shared" si="18"/>
        <v>43732</v>
      </c>
      <c r="B27" s="43" t="str">
        <f>TEXT(Sheet1!H21,"hh:mm")&amp;" - "&amp;TEXT(Sheet1!I21,"hh:mm")</f>
        <v>07:00 - 13:00</v>
      </c>
      <c r="C27" s="111">
        <f>IFERROR(IF(Sheet1!J21=0,"",Sheet1!J21),"")</f>
        <v>0.27499999999999997</v>
      </c>
      <c r="D27" s="111">
        <f>IFERROR(IF(Sheet1!K21=0,"",Sheet1!K21),"")</f>
        <v>0.6645833333333333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0.38958333333333334</v>
      </c>
      <c r="K27" s="39"/>
      <c r="L27" s="100">
        <f t="shared" si="17"/>
        <v>3</v>
      </c>
      <c r="M27" s="8">
        <f>IF(copas!F21="","",copas!F21)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21</v>
      </c>
      <c r="W27" s="25">
        <f t="shared" si="13"/>
        <v>9</v>
      </c>
      <c r="X27" s="6">
        <f t="shared" si="13"/>
        <v>21</v>
      </c>
      <c r="Y27" s="26">
        <f t="shared" si="14"/>
        <v>9.35</v>
      </c>
      <c r="Z27" s="42">
        <f t="shared" si="15"/>
        <v>0.38958333333333334</v>
      </c>
      <c r="AA27" s="7" t="str">
        <f t="shared" si="16"/>
        <v>09:21</v>
      </c>
    </row>
    <row r="28" spans="1:27" s="7" customFormat="1" ht="18.75" customHeight="1" x14ac:dyDescent="0.25">
      <c r="A28" s="15">
        <f t="shared" si="18"/>
        <v>43733</v>
      </c>
      <c r="B28" s="43" t="str">
        <f>TEXT(Sheet1!H22,"hh:mm")&amp;" - "&amp;TEXT(Sheet1!I22,"hh:mm")</f>
        <v>07:00 - 13:00</v>
      </c>
      <c r="C28" s="111">
        <f>IFERROR(IF(Sheet1!J22=0,"",Sheet1!J22),"")</f>
        <v>0.26944444444444443</v>
      </c>
      <c r="D28" s="111">
        <f>IFERROR(IF(Sheet1!K22=0,"",Sheet1!K22),"")</f>
        <v>0.57361111111111107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0.30416666666666664</v>
      </c>
      <c r="K28" s="39"/>
      <c r="L28" s="100">
        <f t="shared" si="17"/>
        <v>4</v>
      </c>
      <c r="M28" s="8">
        <f>IF(copas!F22="","",copas!F22)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18</v>
      </c>
      <c r="W28" s="25">
        <f t="shared" si="13"/>
        <v>7</v>
      </c>
      <c r="X28" s="6">
        <f t="shared" si="13"/>
        <v>18</v>
      </c>
      <c r="Y28" s="26">
        <f t="shared" si="14"/>
        <v>7.2999999999999989</v>
      </c>
      <c r="Z28" s="42">
        <f t="shared" si="15"/>
        <v>0.30416666666666664</v>
      </c>
      <c r="AA28" s="7" t="str">
        <f t="shared" si="16"/>
        <v>07:18</v>
      </c>
    </row>
    <row r="29" spans="1:27" s="7" customFormat="1" ht="18.75" customHeight="1" x14ac:dyDescent="0.25">
      <c r="A29" s="15">
        <f t="shared" si="18"/>
        <v>43734</v>
      </c>
      <c r="B29" s="43" t="str">
        <f>TEXT(Sheet1!H23,"hh:mm")&amp;" - "&amp;TEXT(Sheet1!I23,"hh:mm")</f>
        <v>07:00 - 13:00</v>
      </c>
      <c r="C29" s="111">
        <f>IFERROR(IF(Sheet1!J23=0,"",Sheet1!J23),"")</f>
        <v>0.27291666666666664</v>
      </c>
      <c r="D29" s="111">
        <f>IFERROR(IF(Sheet1!K23=0,"",Sheet1!K23),"")</f>
        <v>0.5541666666666667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0.28125000000000006</v>
      </c>
      <c r="K29" s="39"/>
      <c r="L29" s="100">
        <f t="shared" si="17"/>
        <v>5</v>
      </c>
      <c r="M29" s="8">
        <f>IF(copas!F23="","",copas!F23)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45</v>
      </c>
      <c r="W29" s="25">
        <f t="shared" si="13"/>
        <v>6</v>
      </c>
      <c r="X29" s="6">
        <f t="shared" si="13"/>
        <v>45</v>
      </c>
      <c r="Y29" s="26">
        <f t="shared" si="14"/>
        <v>6.7500000000000018</v>
      </c>
      <c r="Z29" s="42">
        <f t="shared" si="15"/>
        <v>0.28125000000000006</v>
      </c>
      <c r="AA29" s="7" t="str">
        <f t="shared" si="16"/>
        <v>06:45</v>
      </c>
    </row>
    <row r="30" spans="1:27" s="7" customFormat="1" ht="18.75" customHeight="1" x14ac:dyDescent="0.25">
      <c r="A30" s="15">
        <f t="shared" si="18"/>
        <v>43735</v>
      </c>
      <c r="B30" s="43" t="str">
        <f>TEXT(Sheet1!H24,"hh:mm")&amp;" - "&amp;TEXT(Sheet1!I24,"hh:mm")</f>
        <v>07:00 - 11:00</v>
      </c>
      <c r="C30" s="111">
        <f>IFERROR(IF(Sheet1!J24=0,"",Sheet1!J24),"")</f>
        <v>0.27916666666666667</v>
      </c>
      <c r="D30" s="111">
        <f>IFERROR(IF(Sheet1!K24=0,"",Sheet1!K24),"")</f>
        <v>0.46527777777777779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0.18611111111111112</v>
      </c>
      <c r="K30" s="39"/>
      <c r="L30" s="100">
        <f t="shared" si="17"/>
        <v>6</v>
      </c>
      <c r="M30" s="8">
        <f>IF(copas!F24="","",copas!F24)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28</v>
      </c>
      <c r="W30" s="25">
        <f t="shared" si="13"/>
        <v>4</v>
      </c>
      <c r="X30" s="6">
        <f t="shared" si="13"/>
        <v>28</v>
      </c>
      <c r="Y30" s="26">
        <f t="shared" si="14"/>
        <v>4.4666666666666668</v>
      </c>
      <c r="Z30" s="42">
        <f t="shared" si="15"/>
        <v>0.18611111111111112</v>
      </c>
      <c r="AA30" s="7" t="str">
        <f t="shared" si="16"/>
        <v>04:28</v>
      </c>
    </row>
    <row r="31" spans="1:27" s="7" customFormat="1" ht="18.75" customHeight="1" x14ac:dyDescent="0.25">
      <c r="A31" s="15">
        <f t="shared" si="18"/>
        <v>43736</v>
      </c>
      <c r="B31" s="43" t="str">
        <f>TEXT(Sheet1!H25,"hh:mm")&amp;" - "&amp;TEXT(Sheet1!I25,"hh:mm")</f>
        <v>07:00 - 12:00</v>
      </c>
      <c r="C31" s="111">
        <f>IFERROR(IF(Sheet1!J25=0,"",Sheet1!J25),"")</f>
        <v>0.28125</v>
      </c>
      <c r="D31" s="111">
        <f>IFERROR(IF(Sheet1!K25=0,"",Sheet1!K25),"")</f>
        <v>0.54305555555555551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0.26180555555555551</v>
      </c>
      <c r="K31" s="39"/>
      <c r="L31" s="100">
        <f t="shared" si="17"/>
        <v>7</v>
      </c>
      <c r="M31" s="8">
        <f>IF(copas!F25="","",copas!F25)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17</v>
      </c>
      <c r="W31" s="25">
        <f t="shared" si="13"/>
        <v>6</v>
      </c>
      <c r="X31" s="6">
        <f t="shared" si="13"/>
        <v>17</v>
      </c>
      <c r="Y31" s="26">
        <f t="shared" si="14"/>
        <v>6.2833333333333323</v>
      </c>
      <c r="Z31" s="42">
        <f t="shared" si="15"/>
        <v>0.26180555555555551</v>
      </c>
      <c r="AA31" s="7" t="str">
        <f t="shared" si="16"/>
        <v>06:17</v>
      </c>
    </row>
    <row r="32" spans="1:27" s="7" customFormat="1" ht="18.75" customHeight="1" x14ac:dyDescent="0.25">
      <c r="A32" s="15">
        <f t="shared" si="18"/>
        <v>43738</v>
      </c>
      <c r="B32" s="43" t="str">
        <f>TEXT(Sheet1!H26,"hh:mm")&amp;" - "&amp;TEXT(Sheet1!I26,"hh:mm")</f>
        <v>07:00 - 13:00</v>
      </c>
      <c r="C32" s="111">
        <f>IFERROR(IF(Sheet1!J26=0,"",Sheet1!J26),"")</f>
        <v>0.28472222222222221</v>
      </c>
      <c r="D32" s="111">
        <f>IFERROR(IF(Sheet1!K26=0,"",Sheet1!K26),"")</f>
        <v>0.56319444444444444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0.27847222222222223</v>
      </c>
      <c r="K32" s="39"/>
      <c r="L32" s="100">
        <f t="shared" si="17"/>
        <v>2</v>
      </c>
      <c r="M32" s="8">
        <f>IF(copas!F26="","",copas!F26)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41</v>
      </c>
      <c r="W32" s="25">
        <f t="shared" si="13"/>
        <v>6</v>
      </c>
      <c r="X32" s="6">
        <f t="shared" si="13"/>
        <v>41</v>
      </c>
      <c r="Y32" s="26">
        <f t="shared" si="14"/>
        <v>6.6833333333333336</v>
      </c>
      <c r="Z32" s="42">
        <f t="shared" si="15"/>
        <v>0.27847222222222223</v>
      </c>
      <c r="AA32" s="7" t="str">
        <f t="shared" si="16"/>
        <v>06:41</v>
      </c>
    </row>
    <row r="33" spans="1:27" s="7" customFormat="1" ht="18.75" customHeight="1" x14ac:dyDescent="0.25">
      <c r="A33" s="15" t="str">
        <f t="shared" si="18"/>
        <v/>
      </c>
      <c r="B33" s="43" t="str">
        <f>TEXT([1]Sheet1!H27,"hh:mm")&amp;" - "&amp;TEXT([1]Sheet1!I27,"hh:mm")</f>
        <v xml:space="preserve"> - </v>
      </c>
      <c r="C33" s="111" t="str">
        <f>IFERROR(IF([1]Sheet1!J27=0,"",[1]Sheet1!J27),"")</f>
        <v/>
      </c>
      <c r="D33" s="111" t="str">
        <f>IFERROR(IF([1]Sheet1!K27=0,"",[1]Sheet1!K27),"")</f>
        <v/>
      </c>
      <c r="E33" s="6"/>
      <c r="F33" s="6"/>
      <c r="G33" s="6"/>
      <c r="H33" s="6"/>
      <c r="I33" s="6" t="str">
        <f>TEXT(IF([1]Sheet1!R27=0,"",[1]Sheet1!R27),"hh:mm")</f>
        <v/>
      </c>
      <c r="J33" s="43" t="str">
        <f t="shared" si="4"/>
        <v/>
      </c>
      <c r="K33" s="39"/>
      <c r="L33" s="100" t="e">
        <f t="shared" si="17"/>
        <v>#VALUE!</v>
      </c>
      <c r="M33" s="8" t="str">
        <f>IF(copas!F27="","",copas!F27)</f>
        <v/>
      </c>
      <c r="N33" s="14" t="str">
        <f>IF(M33="","",M33)</f>
        <v/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IF(N34="","",N34)</f>
        <v/>
      </c>
      <c r="B34" s="43" t="str">
        <f>TEXT([1]Sheet1!H28,"hh:mm")&amp;" - "&amp;TEXT([1]Sheet1!I28,"hh:mm")</f>
        <v xml:space="preserve"> - </v>
      </c>
      <c r="C34" s="111" t="str">
        <f>IFERROR(IF([1]Sheet1!J28=0,"",[1]Sheet1!J28),"")</f>
        <v/>
      </c>
      <c r="D34" s="111" t="str">
        <f>IFERROR(IF([1]Sheet1!K28=0,"",[1]Sheet1!K28),"")</f>
        <v/>
      </c>
      <c r="E34" s="6"/>
      <c r="F34" s="6"/>
      <c r="G34" s="6"/>
      <c r="H34" s="6"/>
      <c r="I34" s="6" t="str">
        <f>TEXT(IF([1]Sheet1!R28=0,"",[1]Sheet1!R28),"hh:mm")</f>
        <v/>
      </c>
      <c r="J34" s="43" t="str">
        <f t="shared" si="4"/>
        <v/>
      </c>
      <c r="K34" s="39"/>
      <c r="L34" s="100" t="e">
        <f t="shared" si="17"/>
        <v>#VALUE!</v>
      </c>
      <c r="M34" s="8" t="str">
        <f>IF(copas!F28="","",copas!F28)</f>
        <v/>
      </c>
      <c r="N34" s="14" t="str">
        <f t="shared" ref="N34" si="19">M34</f>
        <v/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20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164:9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649</v>
      </c>
      <c r="W35" s="35" t="str">
        <f>LEFT(V35,2)&amp;0</f>
        <v>640</v>
      </c>
      <c r="X35" s="19" t="str">
        <f>RIGHT(V35,1)</f>
        <v>9</v>
      </c>
      <c r="Y35" s="37">
        <f>SUM(Y8:Y34)</f>
        <v>163.81666666666669</v>
      </c>
      <c r="Z35" s="41">
        <f>SUM(Z8:Z34)</f>
        <v>6.8256944444444443</v>
      </c>
      <c r="AA35" s="40"/>
    </row>
    <row r="36" spans="1:27" ht="16.5" thickBot="1" x14ac:dyDescent="0.3">
      <c r="L36" s="7"/>
      <c r="P36" s="121">
        <f>SUM(LEFT(P35,3),R36)</f>
        <v>137</v>
      </c>
      <c r="Q36" s="122"/>
      <c r="R36" s="23">
        <f>R35/60</f>
        <v>0</v>
      </c>
      <c r="S36" s="9" t="str">
        <f>S35</f>
        <v>0</v>
      </c>
      <c r="T36" s="24"/>
      <c r="U36" s="126">
        <f>SUM(LEFT(U35,3),W36)</f>
        <v>163.66666666666666</v>
      </c>
      <c r="V36" s="127"/>
      <c r="W36" s="23">
        <f>W35/60</f>
        <v>10.666666666666666</v>
      </c>
      <c r="X36" s="9" t="str">
        <f>X35</f>
        <v>9</v>
      </c>
      <c r="Y36" s="38">
        <f>U36</f>
        <v>163.66666666666666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9">
        <f>IF(N33="",N32)</f>
        <v>43738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9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0" t="str">
        <f>"Lumajang, "&amp;TEXT(N41,"dd mmmm yyyy")</f>
        <v>Lumajang, 02 Oktober 2019</v>
      </c>
      <c r="J43" s="120"/>
      <c r="K43" s="120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8" t="s">
        <v>18</v>
      </c>
      <c r="T7" s="129"/>
      <c r="U7" s="130" t="s">
        <v>33</v>
      </c>
      <c r="V7" s="130"/>
      <c r="W7" s="129"/>
      <c r="X7" s="128" t="s">
        <v>19</v>
      </c>
      <c r="Y7" s="130"/>
      <c r="Z7" s="128" t="s">
        <v>33</v>
      </c>
      <c r="AA7" s="130"/>
      <c r="AB7" s="129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0.28333333333333333</v>
      </c>
      <c r="D8" s="58"/>
      <c r="E8" s="58"/>
      <c r="F8" s="58">
        <f>IF(Sheet1!K2=0,"",Sheet1!K2)</f>
        <v>0.57430555555555551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0.27916666666666667</v>
      </c>
      <c r="D9" s="58"/>
      <c r="E9" s="58"/>
      <c r="F9" s="58">
        <f>IF(Sheet1!K3=0,"",Sheet1!K3)</f>
        <v>0.6118055555555556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0.26319444444444445</v>
      </c>
      <c r="D10" s="58"/>
      <c r="E10" s="58"/>
      <c r="F10" s="58">
        <f>IF(Sheet1!K4=0,"",Sheet1!K4)</f>
        <v>0.56527777777777777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0.27847222222222223</v>
      </c>
      <c r="D11" s="58"/>
      <c r="E11" s="58"/>
      <c r="F11" s="58">
        <f>IF(Sheet1!K5=0,"",Sheet1!K5)</f>
        <v>0.57499999999999996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0.28055555555555556</v>
      </c>
      <c r="D12" s="58"/>
      <c r="E12" s="58"/>
      <c r="F12" s="58">
        <f>IF(Sheet1!K6=0,"",Sheet1!K6)</f>
        <v>0.47083333333333333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0.28333333333333333</v>
      </c>
      <c r="D13" s="58"/>
      <c r="E13" s="58"/>
      <c r="F13" s="58">
        <f>IF(Sheet1!K7=0,"",Sheet1!K7)</f>
        <v>0.52083333333333337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0.2722222222222222</v>
      </c>
      <c r="D14" s="58"/>
      <c r="E14" s="58"/>
      <c r="F14" s="58">
        <f>IF(Sheet1!K8=0,"",Sheet1!K8)</f>
        <v>0.57013888888888886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0.27986111111111112</v>
      </c>
      <c r="D15" s="58"/>
      <c r="E15" s="58"/>
      <c r="F15" s="58">
        <f>IF(Sheet1!K9=0,"",Sheet1!K9)</f>
        <v>0.58263888888888882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0.27499999999999997</v>
      </c>
      <c r="D16" s="58"/>
      <c r="E16" s="58"/>
      <c r="F16" s="58">
        <f>IF(Sheet1!K10=0,"",Sheet1!K10)</f>
        <v>0.59444444444444444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0.28402777777777777</v>
      </c>
      <c r="D17" s="58"/>
      <c r="E17" s="58"/>
      <c r="F17" s="58">
        <f>IF(Sheet1!K11=0,"",Sheet1!K11)</f>
        <v>0.5625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0.28055555555555556</v>
      </c>
      <c r="D18" s="58"/>
      <c r="E18" s="58"/>
      <c r="F18" s="58">
        <f>IF(Sheet1!K12=0,"",Sheet1!K12)</f>
        <v>0.46180555555555552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0.28541666666666665</v>
      </c>
      <c r="D19" s="58"/>
      <c r="E19" s="58"/>
      <c r="F19" s="58">
        <f>IF(Sheet1!K13=0,"",Sheet1!K13)</f>
        <v>0.54791666666666672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0.27916666666666667</v>
      </c>
      <c r="D20" s="58"/>
      <c r="E20" s="58"/>
      <c r="F20" s="58">
        <f>IF(Sheet1!K14=0,"",Sheet1!K14)</f>
        <v>0.56180555555555556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0.28194444444444444</v>
      </c>
      <c r="D21" s="58"/>
      <c r="E21" s="58"/>
      <c r="F21" s="58">
        <f>IF(Sheet1!K15=0,"",Sheet1!K15)</f>
        <v>0.57361111111111107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0.2722222222222222</v>
      </c>
      <c r="D22" s="58"/>
      <c r="E22" s="58"/>
      <c r="F22" s="58">
        <f>IF(Sheet1!K16=0,"",Sheet1!K16)</f>
        <v>0.5708333333333333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0.28263888888888888</v>
      </c>
      <c r="D23" s="58"/>
      <c r="E23" s="58"/>
      <c r="F23" s="58">
        <f>IF(Sheet1!K17=0,"",Sheet1!K17)</f>
        <v>0.54305555555555551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0.28402777777777777</v>
      </c>
      <c r="D24" s="58"/>
      <c r="E24" s="58"/>
      <c r="F24" s="58">
        <f>IF(Sheet1!K18=0,"",Sheet1!K18)</f>
        <v>0.45972222222222225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0.28125</v>
      </c>
      <c r="D25" s="58"/>
      <c r="E25" s="58"/>
      <c r="F25" s="58">
        <f>IF(Sheet1!K19=0,"",Sheet1!K19)</f>
        <v>0.53125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0.28055555555555556</v>
      </c>
      <c r="D26" s="58"/>
      <c r="E26" s="58"/>
      <c r="F26" s="58">
        <f>IF(Sheet1!K20=0,"",Sheet1!K20)</f>
        <v>0.55347222222222225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0.27499999999999997</v>
      </c>
      <c r="D27" s="58"/>
      <c r="E27" s="58"/>
      <c r="F27" s="58">
        <f>IF(Sheet1!K21=0,"",Sheet1!K21)</f>
        <v>0.6645833333333333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0.26944444444444443</v>
      </c>
      <c r="D28" s="58"/>
      <c r="E28" s="58"/>
      <c r="F28" s="58">
        <f>IF(Sheet1!K22=0,"",Sheet1!K22)</f>
        <v>0.57361111111111107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0.27291666666666664</v>
      </c>
      <c r="D29" s="58"/>
      <c r="E29" s="58"/>
      <c r="F29" s="58">
        <f>IF(Sheet1!K23=0,"",Sheet1!K23)</f>
        <v>0.5541666666666667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0.27916666666666667</v>
      </c>
      <c r="D30" s="58"/>
      <c r="E30" s="58"/>
      <c r="F30" s="58">
        <f>IF(Sheet1!K24=0,"",Sheet1!K24)</f>
        <v>0.46527777777777779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0.28125</v>
      </c>
      <c r="D31" s="58"/>
      <c r="E31" s="58"/>
      <c r="F31" s="58">
        <f>IF(Sheet1!K25=0,"",Sheet1!K25)</f>
        <v>0.54305555555555551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0.28472222222222221</v>
      </c>
      <c r="D32" s="58"/>
      <c r="E32" s="58"/>
      <c r="F32" s="58">
        <f>IF(Sheet1!K26=0,"",Sheet1!K26)</f>
        <v>0.56319444444444444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31">
        <f>SUM(LEFT(S35,3),U36)</f>
        <v>13.833333333333334</v>
      </c>
      <c r="T36" s="132"/>
      <c r="U36" s="85">
        <f>U35/60</f>
        <v>13.833333333333334</v>
      </c>
      <c r="V36" s="50" t="str">
        <f>V35</f>
        <v>3</v>
      </c>
      <c r="W36" s="86"/>
      <c r="X36" s="133">
        <f>SUM(LEFT(X35,3),Z36)</f>
        <v>2</v>
      </c>
      <c r="Y36" s="134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2019-10-03T09:03:42Z</cp:lastPrinted>
  <dcterms:created xsi:type="dcterms:W3CDTF">2016-12-02T09:51:38Z</dcterms:created>
  <dcterms:modified xsi:type="dcterms:W3CDTF">2019-10-03T09:03:47Z</dcterms:modified>
</cp:coreProperties>
</file>