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60AD6410-B1CE-4671-A3FF-34414A337B53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8" i="2"/>
  <c r="N41" i="2"/>
  <c r="N42" i="2" s="1"/>
  <c r="F27" i="1"/>
  <c r="F28" i="1"/>
  <c r="F29" i="1"/>
  <c r="F30" i="1"/>
  <c r="M33" i="2"/>
  <c r="M3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8" i="2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29" i="4"/>
  <c r="L31" i="4" l="1"/>
  <c r="N34" i="2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AA35" i="3" l="1"/>
  <c r="AA36" i="3" s="1"/>
  <c r="X36" i="3"/>
  <c r="V35" i="3"/>
  <c r="V36" i="3" s="1"/>
  <c r="K35" i="3" s="1"/>
  <c r="T34" i="2"/>
  <c r="L35" i="3" l="1"/>
  <c r="AB36" i="3"/>
  <c r="A34" i="2"/>
  <c r="L34" i="2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A31" i="2" l="1"/>
  <c r="L31" i="2" s="1"/>
  <c r="AD25" i="4" s="1"/>
  <c r="AD25" i="1" s="1"/>
  <c r="A20" i="2"/>
  <c r="L20" i="2" s="1"/>
  <c r="AD14" i="4" s="1"/>
  <c r="AD14" i="1" s="1"/>
  <c r="O2" i="2" l="1"/>
  <c r="B2" i="2" s="1"/>
  <c r="N43" i="2"/>
  <c r="P42" i="2"/>
  <c r="Q41" i="2"/>
  <c r="O41" i="2"/>
  <c r="P41" i="2"/>
  <c r="B2" i="3"/>
  <c r="A8" i="2"/>
  <c r="L8" i="2" s="1"/>
  <c r="AD2" i="4" s="1"/>
  <c r="AD2" i="1" s="1"/>
  <c r="A33" i="2"/>
  <c r="L33" i="2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Y36" i="2" l="1"/>
  <c r="J35" i="2"/>
</calcChain>
</file>

<file path=xl/sharedStrings.xml><?xml version="1.0" encoding="utf-8"?>
<sst xmlns="http://schemas.openxmlformats.org/spreadsheetml/2006/main" count="459" uniqueCount="89">
  <si>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</si>
  <si>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</si>
  <si>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</si>
  <si>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</si>
  <si>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</si>
  <si>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</si>
  <si>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</si>
  <si>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</si>
  <si>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</si>
  <si>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</si>
  <si>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</si>
  <si>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</si>
  <si>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</si>
  <si>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</si>
  <si>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</si>
  <si>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</si>
  <si>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</si>
  <si>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</si>
  <si>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</si>
  <si>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</si>
  <si>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</si>
  <si>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</si>
  <si>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</si>
  <si>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</si>
  <si>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</si>
  <si>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</si>
  <si>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</si>
  <si>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</si>
  <si>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</si>
  <si>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</si>
  <si>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</si>
  <si>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</si>
  <si>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</si>
  <si>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</si>
  <si>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</si>
  <si>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</si>
  <si>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</si>
  <si>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</si>
  <si>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</si>
  <si>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</si>
  <si>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</si>
  <si>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</si>
  <si>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</si>
  <si>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</si>
  <si>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</si>
  <si>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</si>
  <si>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</si>
  <si>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</si>
  <si>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</si>
  <si>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</si>
  <si>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</si>
  <si>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</si>
  <si>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</si>
  <si>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</si>
  <si>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</si>
  <si>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</si>
  <si>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</si>
  <si>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</si>
  <si>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</si>
  <si>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</si>
  <si>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</si>
  <si>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</si>
  <si>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</si>
  <si>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</si>
  <si>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</si>
  <si>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</si>
  <si>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</si>
  <si>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</si>
  <si>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</si>
  <si>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</si>
  <si>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</si>
  <si>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</si>
  <si>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</si>
  <si>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</si>
  <si>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</si>
  <si>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</si>
  <si>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</si>
  <si>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</si>
  <si>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</si>
  <si>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</si>
  <si>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</si>
  <si>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</si>
  <si>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</si>
  <si>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</si>
  <si>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Lumajang, 02 September 2019</t>
  </si>
  <si>
    <t>77</t>
  </si>
  <si>
    <t>16</t>
  </si>
  <si>
    <t>20521001190001</t>
  </si>
  <si>
    <t>AZAN TUDHO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</si>
</sst>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4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D19" sqref="D9:D19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85</v>
      </c>
      <c r="B2" s="117" t="s">
        <v>86</v>
      </c>
      <c r="C2" s="117" t="s">
        <v>87</v>
      </c>
      <c r="D2" s="117" t="s">
        <v>88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85</v>
      </c>
      <c r="B3" s="117" t="s">
        <v>86</v>
      </c>
      <c r="C3" s="117" t="s">
        <v>87</v>
      </c>
      <c r="D3" s="117" t="s">
        <v>88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85</v>
      </c>
      <c r="B4" s="117" t="s">
        <v>86</v>
      </c>
      <c r="C4" s="117" t="s">
        <v>87</v>
      </c>
      <c r="D4" s="117" t="s">
        <v>88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85</v>
      </c>
      <c r="B5" s="117" t="s">
        <v>86</v>
      </c>
      <c r="C5" s="117" t="s">
        <v>87</v>
      </c>
      <c r="D5" s="117" t="s">
        <v>88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85</v>
      </c>
      <c r="B6" s="117" t="s">
        <v>86</v>
      </c>
      <c r="C6" s="117" t="s">
        <v>87</v>
      </c>
      <c r="D6" s="117" t="s">
        <v>88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85</v>
      </c>
      <c r="B7" s="117" t="s">
        <v>86</v>
      </c>
      <c r="C7" s="117" t="s">
        <v>87</v>
      </c>
      <c r="D7" s="117" t="s">
        <v>88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85</v>
      </c>
      <c r="B8" s="117" t="s">
        <v>86</v>
      </c>
      <c r="C8" s="117" t="s">
        <v>87</v>
      </c>
      <c r="D8" s="117" t="s">
        <v>88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85</v>
      </c>
      <c r="B9" s="117" t="s">
        <v>86</v>
      </c>
      <c r="C9" s="117" t="s">
        <v>87</v>
      </c>
      <c r="D9" s="117" t="s">
        <v>88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85</v>
      </c>
      <c r="B10" s="117" t="s">
        <v>86</v>
      </c>
      <c r="C10" s="117" t="s">
        <v>87</v>
      </c>
      <c r="D10" s="117" t="s">
        <v>88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85</v>
      </c>
      <c r="B11" s="117" t="s">
        <v>86</v>
      </c>
      <c r="C11" s="117" t="s">
        <v>87</v>
      </c>
      <c r="D11" s="117" t="s">
        <v>88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85</v>
      </c>
      <c r="B12" s="117" t="s">
        <v>86</v>
      </c>
      <c r="C12" s="117" t="s">
        <v>87</v>
      </c>
      <c r="D12" s="117" t="s">
        <v>88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85</v>
      </c>
      <c r="B13" s="117" t="s">
        <v>86</v>
      </c>
      <c r="C13" s="117" t="s">
        <v>87</v>
      </c>
      <c r="D13" s="117" t="s">
        <v>88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85</v>
      </c>
      <c r="B14" s="117" t="s">
        <v>86</v>
      </c>
      <c r="C14" s="117" t="s">
        <v>87</v>
      </c>
      <c r="D14" s="117" t="s">
        <v>88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85</v>
      </c>
      <c r="B15" s="117" t="s">
        <v>86</v>
      </c>
      <c r="C15" s="117" t="s">
        <v>87</v>
      </c>
      <c r="D15" s="117" t="s">
        <v>88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85</v>
      </c>
      <c r="B16" s="117" t="s">
        <v>86</v>
      </c>
      <c r="C16" s="117" t="s">
        <v>87</v>
      </c>
      <c r="D16" s="117" t="s">
        <v>88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85</v>
      </c>
      <c r="B17" s="117" t="s">
        <v>86</v>
      </c>
      <c r="C17" s="117" t="s">
        <v>87</v>
      </c>
      <c r="D17" s="117" t="s">
        <v>88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85</v>
      </c>
      <c r="B18" s="117" t="s">
        <v>86</v>
      </c>
      <c r="C18" s="117" t="s">
        <v>87</v>
      </c>
      <c r="D18" s="117" t="s">
        <v>88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85</v>
      </c>
      <c r="B19" s="117" t="s">
        <v>86</v>
      </c>
      <c r="C19" s="117" t="s">
        <v>87</v>
      </c>
      <c r="D19" s="117" t="s">
        <v>88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85</v>
      </c>
      <c r="B20" s="117" t="s">
        <v>86</v>
      </c>
      <c r="C20" s="117" t="s">
        <v>87</v>
      </c>
      <c r="D20" s="117" t="s">
        <v>88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85</v>
      </c>
      <c r="B21" s="117" t="s">
        <v>86</v>
      </c>
      <c r="C21" s="117" t="s">
        <v>87</v>
      </c>
      <c r="D21" s="117" t="s">
        <v>88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85</v>
      </c>
      <c r="B22" s="117" t="s">
        <v>86</v>
      </c>
      <c r="C22" s="117" t="s">
        <v>87</v>
      </c>
      <c r="D22" s="117" t="s">
        <v>88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85</v>
      </c>
      <c r="B23" s="117" t="s">
        <v>86</v>
      </c>
      <c r="C23" s="117" t="s">
        <v>87</v>
      </c>
      <c r="D23" s="117" t="s">
        <v>88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85</v>
      </c>
      <c r="B24" s="117" t="s">
        <v>86</v>
      </c>
      <c r="C24" s="117" t="s">
        <v>87</v>
      </c>
      <c r="D24" s="117" t="s">
        <v>88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85</v>
      </c>
      <c r="B25" s="117" t="s">
        <v>86</v>
      </c>
      <c r="C25" s="117" t="s">
        <v>87</v>
      </c>
      <c r="D25" s="117" t="s">
        <v>88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85</v>
      </c>
      <c r="B26" s="117" t="s">
        <v>86</v>
      </c>
      <c r="C26" s="117" t="s">
        <v>87</v>
      </c>
      <c r="D26" s="117" t="s">
        <v>88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7" sqref="A3:D7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77</v>
      </c>
      <c r="B2" s="108" t="str">
        <f>IF(copas!B2="","",copas!B2)</f>
        <v>16</v>
      </c>
      <c r="C2" s="108" t="str">
        <f>IF(copas!C2="","",copas!C2)</f>
        <v>20521001190001</v>
      </c>
      <c r="D2" s="108" t="str">
        <f>IF(copas!D2="","",copas!D2)</f>
        <v>AZAN TUDHO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0.28402777777777777</v>
      </c>
      <c r="K2" s="107">
        <f>IF(copas!K2="","",copas!K2)+TIME(0,AH2,0)</f>
        <v>0.57222222222222219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3</v>
      </c>
      <c r="AH2" s="46">
        <v>2</v>
      </c>
    </row>
    <row r="3" spans="1:34" s="46" customFormat="1" ht="20.25" customHeight="1" x14ac:dyDescent="0.2">
      <c r="A3" s="108" t="str">
        <f>IF(copas!A3="","",copas!A3)</f>
        <v>77</v>
      </c>
      <c r="B3" s="108" t="str">
        <f>IF(copas!B3="","",copas!B3)</f>
        <v>16</v>
      </c>
      <c r="C3" s="108" t="str">
        <f>IF(copas!C3="","",copas!C3)</f>
        <v>20521001190001</v>
      </c>
      <c r="D3" s="108" t="str">
        <f>IF(copas!D3="","",copas!D3)</f>
        <v>AZAN TUDHO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0.27986111111111112</v>
      </c>
      <c r="K3" s="107">
        <f>IF(copas!K3="","",copas!K3)+TIME(0,AH3,0)</f>
        <v>0.61041666666666672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2</v>
      </c>
      <c r="AH3" s="46">
        <v>2</v>
      </c>
    </row>
    <row r="4" spans="1:34" s="46" customFormat="1" ht="20.25" customHeight="1" x14ac:dyDescent="0.2">
      <c r="A4" s="108" t="str">
        <f>IF(copas!A4="","",copas!A4)</f>
        <v>77</v>
      </c>
      <c r="B4" s="108" t="str">
        <f>IF(copas!B4="","",copas!B4)</f>
        <v>16</v>
      </c>
      <c r="C4" s="108" t="str">
        <f>IF(copas!C4="","",copas!C4)</f>
        <v>20521001190001</v>
      </c>
      <c r="D4" s="108" t="str">
        <f>IF(copas!D4="","",copas!D4)</f>
        <v>AZAN TUDHO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0.26250000000000001</v>
      </c>
      <c r="K4" s="107">
        <f>IF(copas!K4="","",copas!K4)+TIME(0,AH4,0)</f>
        <v>0.56319444444444444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1</v>
      </c>
      <c r="AH4" s="46">
        <v>2</v>
      </c>
    </row>
    <row r="5" spans="1:34" s="46" customFormat="1" ht="20.25" customHeight="1" x14ac:dyDescent="0.2">
      <c r="A5" s="108" t="str">
        <f>IF(copas!A5="","",copas!A5)</f>
        <v>77</v>
      </c>
      <c r="B5" s="108" t="str">
        <f>IF(copas!B5="","",copas!B5)</f>
        <v>16</v>
      </c>
      <c r="C5" s="108" t="str">
        <f>IF(copas!C5="","",copas!C5)</f>
        <v>20521001190001</v>
      </c>
      <c r="D5" s="108" t="str">
        <f>IF(copas!D5="","",copas!D5)</f>
        <v>AZAN TUDHO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0.27986111111111112</v>
      </c>
      <c r="K5" s="107">
        <f>IF(copas!K5="","",copas!K5)+TIME(0,AH5,0)</f>
        <v>0.57430555555555551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3</v>
      </c>
      <c r="AH5" s="46">
        <v>2</v>
      </c>
    </row>
    <row r="6" spans="1:34" s="46" customFormat="1" ht="20.25" customHeight="1" x14ac:dyDescent="0.2">
      <c r="A6" s="108" t="str">
        <f>IF(copas!A6="","",copas!A6)</f>
        <v>77</v>
      </c>
      <c r="B6" s="108" t="str">
        <f>IF(copas!B6="","",copas!B6)</f>
        <v>16</v>
      </c>
      <c r="C6" s="108" t="str">
        <f>IF(copas!C6="","",copas!C6)</f>
        <v>20521001190001</v>
      </c>
      <c r="D6" s="108" t="str">
        <f>IF(copas!D6="","",copas!D6)</f>
        <v>AZAN TUDHO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0.27986111111111112</v>
      </c>
      <c r="K6" s="107">
        <f>IF(copas!K6="","",copas!K6)+TIME(0,AH6,0)</f>
        <v>0.46805555555555556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2</v>
      </c>
      <c r="AH6" s="46">
        <v>1</v>
      </c>
    </row>
    <row r="7" spans="1:34" s="46" customFormat="1" ht="20.25" customHeight="1" x14ac:dyDescent="0.2">
      <c r="A7" s="108" t="str">
        <f>IF(copas!A7="","",copas!A7)</f>
        <v>77</v>
      </c>
      <c r="B7" s="108" t="str">
        <f>IF(copas!B7="","",copas!B7)</f>
        <v>16</v>
      </c>
      <c r="C7" s="108" t="str">
        <f>IF(copas!C7="","",copas!C7)</f>
        <v>20521001190001</v>
      </c>
      <c r="D7" s="108" t="str">
        <f>IF(copas!D7="","",copas!D7)</f>
        <v>AZAN TUDHO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0.28263888888888888</v>
      </c>
      <c r="K7" s="107">
        <f>IF(copas!K7="","",copas!K7)+TIME(0,AH7,0)</f>
        <v>0.51875000000000004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1</v>
      </c>
      <c r="AH7" s="46">
        <v>1</v>
      </c>
    </row>
    <row r="8" spans="1:34" s="46" customFormat="1" ht="20.25" customHeight="1" x14ac:dyDescent="0.2">
      <c r="A8" s="108" t="str">
        <f>IF(copas!A8="","",copas!A8)</f>
        <v>77</v>
      </c>
      <c r="B8" s="108" t="str">
        <f>IF(copas!B8="","",copas!B8)</f>
        <v>16</v>
      </c>
      <c r="C8" s="108" t="str">
        <f>IF(copas!C8="","",copas!C8)</f>
        <v>20521001190001</v>
      </c>
      <c r="D8" s="108" t="str">
        <f>IF(copas!D8="","",copas!D8)</f>
        <v>AZAN TUDHO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0.27361111111111108</v>
      </c>
      <c r="K8" s="107">
        <f>IF(copas!K8="","",copas!K8)+TIME(0,AH8,0)</f>
        <v>0.56874999999999998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3</v>
      </c>
      <c r="AH8" s="46">
        <v>1</v>
      </c>
    </row>
    <row r="9" spans="1:34" s="46" customFormat="1" ht="20.25" customHeight="1" x14ac:dyDescent="0.2">
      <c r="A9" s="108" t="str">
        <f>IF(copas!A9="","",copas!A9)</f>
        <v>77</v>
      </c>
      <c r="B9" s="108" t="str">
        <f>IF(copas!B9="","",copas!B9)</f>
        <v>16</v>
      </c>
      <c r="C9" s="108" t="str">
        <f>IF(copas!C9="","",copas!C9)</f>
        <v>20521001190001</v>
      </c>
      <c r="D9" s="108" t="str">
        <f>IF(copas!D9="","",copas!D9)</f>
        <v>AZAN TUDHO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0.27986111111111112</v>
      </c>
      <c r="K9" s="107">
        <f>IF(copas!K9="","",copas!K9)+TIME(0,AH9,0)</f>
        <v>0.58124999999999993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2</v>
      </c>
      <c r="AH9" s="118">
        <v>2</v>
      </c>
    </row>
    <row r="10" spans="1:34" s="46" customFormat="1" ht="20.25" customHeight="1" x14ac:dyDescent="0.2">
      <c r="A10" s="108" t="str">
        <f>IF(copas!A10="","",copas!A10)</f>
        <v>77</v>
      </c>
      <c r="B10" s="108" t="str">
        <f>IF(copas!B10="","",copas!B10)</f>
        <v>16</v>
      </c>
      <c r="C10" s="108" t="str">
        <f>IF(copas!C10="","",copas!C10)</f>
        <v>20521001190001</v>
      </c>
      <c r="D10" s="108" t="str">
        <f>IF(copas!D10="","",copas!D10)</f>
        <v>AZAN TUDHO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0.27430555555555552</v>
      </c>
      <c r="K10" s="107">
        <f>IF(copas!K10="","",copas!K10)+TIME(0,AH10,0)</f>
        <v>0.59375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1</v>
      </c>
      <c r="AH10" s="118">
        <v>2</v>
      </c>
    </row>
    <row r="11" spans="1:34" s="46" customFormat="1" ht="20.25" customHeight="1" x14ac:dyDescent="0.2">
      <c r="A11" s="108" t="str">
        <f>IF(copas!A11="","",copas!A11)</f>
        <v>77</v>
      </c>
      <c r="B11" s="108" t="str">
        <f>IF(copas!B11="","",copas!B11)</f>
        <v>16</v>
      </c>
      <c r="C11" s="108" t="str">
        <f>IF(copas!C11="","",copas!C11)</f>
        <v>20521001190001</v>
      </c>
      <c r="D11" s="108" t="str">
        <f>IF(copas!D11="","",copas!D11)</f>
        <v>AZAN TUDHO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0.56111111111111112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2</v>
      </c>
    </row>
    <row r="12" spans="1:34" s="46" customFormat="1" ht="20.25" customHeight="1" x14ac:dyDescent="0.2">
      <c r="A12" s="108" t="str">
        <f>IF(copas!A12="","",copas!A12)</f>
        <v>77</v>
      </c>
      <c r="B12" s="108" t="str">
        <f>IF(copas!B12="","",copas!B12)</f>
        <v>16</v>
      </c>
      <c r="C12" s="108" t="str">
        <f>IF(copas!C12="","",copas!C12)</f>
        <v>20521001190001</v>
      </c>
      <c r="D12" s="108" t="str">
        <f>IF(copas!D12="","",copas!D12)</f>
        <v>AZAN TUDHO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0.28055555555555556</v>
      </c>
      <c r="K12" s="107">
        <f>IF(copas!K12="","",copas!K12)+TIME(0,AH12,0)</f>
        <v>0.46041666666666664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2</v>
      </c>
      <c r="AH12" s="118">
        <v>1</v>
      </c>
    </row>
    <row r="13" spans="1:34" s="46" customFormat="1" ht="20.25" customHeight="1" x14ac:dyDescent="0.2">
      <c r="A13" s="108" t="str">
        <f>IF(copas!A13="","",copas!A13)</f>
        <v>77</v>
      </c>
      <c r="B13" s="108" t="str">
        <f>IF(copas!B13="","",copas!B13)</f>
        <v>16</v>
      </c>
      <c r="C13" s="108" t="str">
        <f>IF(copas!C13="","",copas!C13)</f>
        <v>20521001190001</v>
      </c>
      <c r="D13" s="108" t="str">
        <f>IF(copas!D13="","",copas!D13)</f>
        <v>AZAN TUDHO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0.54722222222222228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1</v>
      </c>
    </row>
    <row r="14" spans="1:34" s="46" customFormat="1" ht="20.25" customHeight="1" x14ac:dyDescent="0.2">
      <c r="A14" s="108" t="str">
        <f>IF(copas!A14="","",copas!A14)</f>
        <v>77</v>
      </c>
      <c r="B14" s="108" t="str">
        <f>IF(copas!B14="","",copas!B14)</f>
        <v>16</v>
      </c>
      <c r="C14" s="108" t="str">
        <f>IF(copas!C14="","",copas!C14)</f>
        <v>20521001190001</v>
      </c>
      <c r="D14" s="108" t="str">
        <f>IF(copas!D14="","",copas!D14)</f>
        <v>AZAN TUDHO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0.28055555555555556</v>
      </c>
      <c r="K14" s="107">
        <f>IF(copas!K14="","",copas!K14)+TIME(0,AH14,0)</f>
        <v>0.56041666666666667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3</v>
      </c>
      <c r="AH14" s="118">
        <v>1</v>
      </c>
    </row>
    <row r="15" spans="1:34" s="46" customFormat="1" ht="20.25" customHeight="1" x14ac:dyDescent="0.2">
      <c r="A15" s="108" t="str">
        <f>IF(copas!A15="","",copas!A15)</f>
        <v>77</v>
      </c>
      <c r="B15" s="108" t="str">
        <f>IF(copas!B15="","",copas!B15)</f>
        <v>16</v>
      </c>
      <c r="C15" s="108" t="str">
        <f>IF(copas!C15="","",copas!C15)</f>
        <v>20521001190001</v>
      </c>
      <c r="D15" s="108" t="str">
        <f>IF(copas!D15="","",copas!D15)</f>
        <v>AZAN TUDHO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0.28194444444444444</v>
      </c>
      <c r="K15" s="107">
        <f>IF(copas!K15="","",copas!K15)+TIME(0,AH15,0)</f>
        <v>0.57361111111111107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2</v>
      </c>
      <c r="AH15" s="118">
        <v>2</v>
      </c>
    </row>
    <row r="16" spans="1:34" s="46" customFormat="1" ht="20.25" customHeight="1" x14ac:dyDescent="0.2">
      <c r="A16" s="108" t="str">
        <f>IF(copas!A16="","",copas!A16)</f>
        <v>77</v>
      </c>
      <c r="B16" s="108" t="str">
        <f>IF(copas!B16="","",copas!B16)</f>
        <v>16</v>
      </c>
      <c r="C16" s="108" t="str">
        <f>IF(copas!C16="","",copas!C16)</f>
        <v>20521001190001</v>
      </c>
      <c r="D16" s="108" t="str">
        <f>IF(copas!D16="","",copas!D16)</f>
        <v>AZAN TUDHO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0.27083333333333331</v>
      </c>
      <c r="K16" s="107">
        <f>IF(copas!K16="","",copas!K16)+TIME(0,AH16,0)</f>
        <v>0.57152777777777775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1</v>
      </c>
      <c r="AH16" s="118">
        <v>2</v>
      </c>
    </row>
    <row r="17" spans="1:34" s="46" customFormat="1" ht="20.25" customHeight="1" x14ac:dyDescent="0.2">
      <c r="A17" s="108" t="str">
        <f>IF(copas!A17="","",copas!A17)</f>
        <v>77</v>
      </c>
      <c r="B17" s="108" t="str">
        <f>IF(copas!B17="","",copas!B17)</f>
        <v>16</v>
      </c>
      <c r="C17" s="108" t="str">
        <f>IF(copas!C17="","",copas!C17)</f>
        <v>20521001190001</v>
      </c>
      <c r="D17" s="108" t="str">
        <f>IF(copas!D17="","",copas!D17)</f>
        <v>AZAN TUDHO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0.28333333333333333</v>
      </c>
      <c r="K17" s="107">
        <f>IF(copas!K17="","",copas!K17)+TIME(0,AH17,0)</f>
        <v>0.54305555555555551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3</v>
      </c>
      <c r="AH17" s="118">
        <v>2</v>
      </c>
    </row>
    <row r="18" spans="1:34" s="46" customFormat="1" ht="20.25" customHeight="1" x14ac:dyDescent="0.2">
      <c r="A18" s="108" t="str">
        <f>IF(copas!A18="","",copas!A18)</f>
        <v>77</v>
      </c>
      <c r="B18" s="108" t="str">
        <f>IF(copas!B18="","",copas!B18)</f>
        <v>16</v>
      </c>
      <c r="C18" s="108" t="str">
        <f>IF(copas!C18="","",copas!C18)</f>
        <v>20521001190001</v>
      </c>
      <c r="D18" s="108" t="str">
        <f>IF(copas!D18="","",copas!D18)</f>
        <v>AZAN TUDHO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0.28472222222222221</v>
      </c>
      <c r="K18" s="107">
        <f>IF(copas!K18="","",copas!K18)+TIME(0,AH18,0)</f>
        <v>0.45972222222222225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2</v>
      </c>
      <c r="AH18" s="118">
        <v>1</v>
      </c>
    </row>
    <row r="19" spans="1:34" s="46" customFormat="1" ht="20.25" customHeight="1" x14ac:dyDescent="0.2">
      <c r="A19" s="108" t="str">
        <f>IF(copas!A19="","",copas!A19)</f>
        <v>77</v>
      </c>
      <c r="B19" s="108" t="str">
        <f>IF(copas!B19="","",copas!B19)</f>
        <v>16</v>
      </c>
      <c r="C19" s="108" t="str">
        <f>IF(copas!C19="","",copas!C19)</f>
        <v>20521001190001</v>
      </c>
      <c r="D19" s="108" t="str">
        <f>IF(copas!D19="","",copas!D19)</f>
        <v>AZAN TUDHO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0.28055555555555556</v>
      </c>
      <c r="K19" s="107">
        <f>IF(copas!K19="","",copas!K19)+TIME(0,AH19,0)</f>
        <v>0.53125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1</v>
      </c>
      <c r="AH19" s="118">
        <v>1</v>
      </c>
    </row>
    <row r="20" spans="1:34" s="46" customFormat="1" ht="20.25" customHeight="1" x14ac:dyDescent="0.2">
      <c r="A20" s="108" t="str">
        <f>IF(copas!A20="","",copas!A20)</f>
        <v>77</v>
      </c>
      <c r="B20" s="108" t="str">
        <f>IF(copas!B20="","",copas!B20)</f>
        <v>16</v>
      </c>
      <c r="C20" s="108" t="str">
        <f>IF(copas!C20="","",copas!C20)</f>
        <v>20521001190001</v>
      </c>
      <c r="D20" s="108" t="str">
        <f>IF(copas!D20="","",copas!D20)</f>
        <v>AZAN TUDHO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0.55277777777777781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1</v>
      </c>
    </row>
    <row r="21" spans="1:34" s="46" customFormat="1" ht="20.25" customHeight="1" x14ac:dyDescent="0.2">
      <c r="A21" s="108" t="str">
        <f>IF(copas!A21="","",copas!A21)</f>
        <v>77</v>
      </c>
      <c r="B21" s="108" t="str">
        <f>IF(copas!B21="","",copas!B21)</f>
        <v>16</v>
      </c>
      <c r="C21" s="108" t="str">
        <f>IF(copas!C21="","",copas!C21)</f>
        <v>20521001190001</v>
      </c>
      <c r="D21" s="108" t="str">
        <f>IF(copas!D21="","",copas!D21)</f>
        <v>AZAN TUDHO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0.27361111111111108</v>
      </c>
      <c r="K21" s="107">
        <f>IF(copas!K21="","",copas!K21)+TIME(0,AH21,0)</f>
        <v>0.6645833333333333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2</v>
      </c>
      <c r="AH21" s="118">
        <v>2</v>
      </c>
    </row>
    <row r="22" spans="1:34" s="46" customFormat="1" ht="20.25" customHeight="1" x14ac:dyDescent="0.2">
      <c r="A22" s="108" t="str">
        <f>IF(copas!A22="","",copas!A22)</f>
        <v>77</v>
      </c>
      <c r="B22" s="108" t="str">
        <f>IF(copas!B22="","",copas!B22)</f>
        <v>16</v>
      </c>
      <c r="C22" s="108" t="str">
        <f>IF(copas!C22="","",copas!C22)</f>
        <v>20521001190001</v>
      </c>
      <c r="D22" s="108" t="str">
        <f>IF(copas!D22="","",copas!D22)</f>
        <v>AZAN TUDHO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0.26805555555555555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1</v>
      </c>
      <c r="AH22" s="118">
        <v>2</v>
      </c>
    </row>
    <row r="23" spans="1:34" s="46" customFormat="1" ht="20.25" customHeight="1" x14ac:dyDescent="0.2">
      <c r="A23" s="108" t="str">
        <f>IF(copas!A23="","",copas!A23)</f>
        <v>77</v>
      </c>
      <c r="B23" s="108" t="str">
        <f>IF(copas!B23="","",copas!B23)</f>
        <v>16</v>
      </c>
      <c r="C23" s="108" t="str">
        <f>IF(copas!C23="","",copas!C23)</f>
        <v>20521001190001</v>
      </c>
      <c r="D23" s="108" t="str">
        <f>IF(copas!D23="","",copas!D23)</f>
        <v>AZAN TUDHO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0.27361111111111108</v>
      </c>
      <c r="K23" s="107">
        <f>IF(copas!K23="","",copas!K23)+TIME(0,AH23,0)</f>
        <v>0.55486111111111114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3</v>
      </c>
      <c r="AH23" s="118">
        <v>2</v>
      </c>
    </row>
    <row r="24" spans="1:34" s="46" customFormat="1" ht="20.25" customHeight="1" x14ac:dyDescent="0.2">
      <c r="A24" s="108" t="str">
        <f>IF(copas!A24="","",copas!A24)</f>
        <v>77</v>
      </c>
      <c r="B24" s="108" t="str">
        <f>IF(copas!B24="","",copas!B24)</f>
        <v>16</v>
      </c>
      <c r="C24" s="108" t="str">
        <f>IF(copas!C24="","",copas!C24)</f>
        <v>20521001190001</v>
      </c>
      <c r="D24" s="108" t="str">
        <f>IF(copas!D24="","",copas!D24)</f>
        <v>AZAN TUDHO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0.27986111111111112</v>
      </c>
      <c r="K24" s="107">
        <f>IF(copas!K24="","",copas!K24)+TIME(0,AH24,0)</f>
        <v>0.46527777777777779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2</v>
      </c>
      <c r="AH24" s="118">
        <v>1</v>
      </c>
    </row>
    <row r="25" spans="1:34" s="46" customFormat="1" ht="20.25" customHeight="1" x14ac:dyDescent="0.2">
      <c r="A25" s="108" t="str">
        <f>IF(copas!A25="","",copas!A25)</f>
        <v>77</v>
      </c>
      <c r="B25" s="108" t="str">
        <f>IF(copas!B25="","",copas!B25)</f>
        <v>16</v>
      </c>
      <c r="C25" s="108" t="str">
        <f>IF(copas!C25="","",copas!C25)</f>
        <v>20521001190001</v>
      </c>
      <c r="D25" s="108" t="str">
        <f>IF(copas!D25="","",copas!D25)</f>
        <v>AZAN TUDHO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0.28055555555555556</v>
      </c>
      <c r="K25" s="107">
        <f>IF(copas!K25="","",copas!K25)+TIME(0,AH25,0)</f>
        <v>0.54236111111111107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1</v>
      </c>
      <c r="AH25" s="118">
        <v>1</v>
      </c>
    </row>
    <row r="26" spans="1:34" s="46" customFormat="1" ht="20.25" customHeight="1" x14ac:dyDescent="0.2">
      <c r="A26" s="108" t="str">
        <f>IF(copas!A26="","",copas!A26)</f>
        <v>77</v>
      </c>
      <c r="B26" s="108" t="str">
        <f>IF(copas!B26="","",copas!B26)</f>
        <v>16</v>
      </c>
      <c r="C26" s="108" t="str">
        <f>IF(copas!C26="","",copas!C26)</f>
        <v>20521001190001</v>
      </c>
      <c r="D26" s="108" t="str">
        <f>IF(copas!D26="","",copas!D26)</f>
        <v>AZAN TUDHO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0.56319444444444444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1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2</v>
      </c>
      <c r="AH27" s="46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1</v>
      </c>
      <c r="AH28" s="46">
        <v>2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I44" sqref="I44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02/09/2019 - 00/01/1900</v>
      </c>
      <c r="M2" s="2">
        <f>N8</f>
        <v>43710</v>
      </c>
      <c r="N2" s="2"/>
      <c r="O2" s="2">
        <f>N41</f>
        <v>0</v>
      </c>
    </row>
    <row r="4" spans="1:27" x14ac:dyDescent="0.25">
      <c r="A4" s="5" t="s">
        <v>6</v>
      </c>
      <c r="B4" t="str">
        <f>": "&amp;Sheet1!B2</f>
        <v>: 16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AZAN TUDHO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2" t="s">
        <v>18</v>
      </c>
      <c r="Q7" s="123"/>
      <c r="R7" s="124" t="s">
        <v>33</v>
      </c>
      <c r="S7" s="124"/>
      <c r="T7" s="123"/>
      <c r="U7" s="122" t="s">
        <v>19</v>
      </c>
      <c r="V7" s="124"/>
      <c r="W7" s="122" t="s">
        <v>33</v>
      </c>
      <c r="X7" s="124"/>
      <c r="Y7" s="123"/>
    </row>
    <row r="8" spans="1:27" s="7" customFormat="1" ht="18.75" customHeight="1" x14ac:dyDescent="0.25">
      <c r="A8" s="15">
        <f t="shared" ref="A8:A33" si="0">IFERROR(N8,"")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0.28402777777777777</v>
      </c>
      <c r="D8" s="111">
        <f>IFERROR(IF(Sheet1!K2=0,"",Sheet1!K2),"")</f>
        <v>0.57222222222222219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0.28819444444444442</v>
      </c>
      <c r="K8" s="39"/>
      <c r="L8" s="100">
        <f>WEEKDAY(A8,1)</f>
        <v>2</v>
      </c>
      <c r="M8" s="8">
        <f>copas!F2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55</v>
      </c>
      <c r="W8" s="25">
        <f t="shared" ref="W8" si="1">IFERROR(VALUE(U8),"")</f>
        <v>6</v>
      </c>
      <c r="X8" s="6">
        <f t="shared" ref="X8" si="2">IFERROR(VALUE(V8),"")</f>
        <v>55</v>
      </c>
      <c r="Y8" s="26">
        <f t="shared" ref="Y8" si="3">IFERROR(J8*24,"")</f>
        <v>6.9166666666666661</v>
      </c>
      <c r="Z8" s="42">
        <f>IFERROR(D8-C8,"")</f>
        <v>0.28819444444444442</v>
      </c>
      <c r="AA8" s="7" t="str">
        <f>TEXT(Z8,"hh:mm")</f>
        <v>06:55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0.27986111111111112</v>
      </c>
      <c r="D9" s="111">
        <f>IFERROR(IF(Sheet1!K3=0,"",Sheet1!K3),"")</f>
        <v>0.61041666666666672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0.3305555555555556</v>
      </c>
      <c r="K9" s="39"/>
      <c r="L9" s="100">
        <f>WEEKDAY(A9,1)</f>
        <v>3</v>
      </c>
      <c r="M9" s="8">
        <f>copas!F3</f>
        <v>43711</v>
      </c>
      <c r="N9" s="14">
        <f t="shared" ref="N9:N34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56</v>
      </c>
      <c r="W9" s="25">
        <f t="shared" ref="W9:X34" si="13">IFERROR(VALUE(U9),"")</f>
        <v>7</v>
      </c>
      <c r="X9" s="6">
        <f t="shared" si="13"/>
        <v>56</v>
      </c>
      <c r="Y9" s="26">
        <f t="shared" ref="Y9:Y34" si="14">IFERROR(J9*24,"")</f>
        <v>7.9333333333333345</v>
      </c>
      <c r="Z9" s="42">
        <f t="shared" ref="Z9:Z34" si="15">IFERROR(D9-C9,"")</f>
        <v>0.3305555555555556</v>
      </c>
      <c r="AA9" s="7" t="str">
        <f t="shared" ref="AA9:AA34" si="16">TEXT(Z9,"hh:mm")</f>
        <v>07:56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0.26250000000000001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0.30069444444444443</v>
      </c>
      <c r="K10" s="39"/>
      <c r="L10" s="100">
        <f t="shared" ref="L10:L34" si="17">WEEKDAY(A10,1)</f>
        <v>4</v>
      </c>
      <c r="M10" s="8">
        <f>copas!F4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13</v>
      </c>
      <c r="W10" s="25">
        <f t="shared" si="13"/>
        <v>7</v>
      </c>
      <c r="X10" s="6">
        <f t="shared" si="13"/>
        <v>13</v>
      </c>
      <c r="Y10" s="26">
        <f t="shared" si="14"/>
        <v>7.2166666666666668</v>
      </c>
      <c r="Z10" s="42">
        <f t="shared" si="15"/>
        <v>0.30069444444444443</v>
      </c>
      <c r="AA10" s="7" t="str">
        <f t="shared" si="16"/>
        <v>07:13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0.27986111111111112</v>
      </c>
      <c r="D11" s="111">
        <f>IFERROR(IF(Sheet1!K5=0,"",Sheet1!K5),"")</f>
        <v>0.57430555555555551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0.2944444444444444</v>
      </c>
      <c r="K11" s="39"/>
      <c r="L11" s="100">
        <f t="shared" si="17"/>
        <v>5</v>
      </c>
      <c r="M11" s="8">
        <f>copas!F5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04</v>
      </c>
      <c r="W11" s="25">
        <f t="shared" si="13"/>
        <v>7</v>
      </c>
      <c r="X11" s="6">
        <f t="shared" si="13"/>
        <v>4</v>
      </c>
      <c r="Y11" s="26">
        <f t="shared" si="14"/>
        <v>7.0666666666666655</v>
      </c>
      <c r="Z11" s="42">
        <f t="shared" si="15"/>
        <v>0.2944444444444444</v>
      </c>
      <c r="AA11" s="7" t="str">
        <f t="shared" si="16"/>
        <v>07:04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0.27986111111111112</v>
      </c>
      <c r="D12" s="111">
        <f>IFERROR(IF(Sheet1!K6=0,"",Sheet1!K6),"")</f>
        <v>0.46805555555555556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0.18819444444444444</v>
      </c>
      <c r="K12" s="39"/>
      <c r="L12" s="100">
        <f t="shared" si="17"/>
        <v>6</v>
      </c>
      <c r="M12" s="8">
        <f>copas!F6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31</v>
      </c>
      <c r="W12" s="25">
        <f t="shared" si="13"/>
        <v>4</v>
      </c>
      <c r="X12" s="6">
        <f t="shared" si="13"/>
        <v>31</v>
      </c>
      <c r="Y12" s="26">
        <f t="shared" si="14"/>
        <v>4.5166666666666666</v>
      </c>
      <c r="Z12" s="42">
        <f t="shared" si="15"/>
        <v>0.18819444444444444</v>
      </c>
      <c r="AA12" s="7" t="str">
        <f t="shared" si="16"/>
        <v>04:31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0.28263888888888888</v>
      </c>
      <c r="D13" s="111">
        <f>IFERROR(IF(Sheet1!K7=0,"",Sheet1!K7),"")</f>
        <v>0.51875000000000004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0.23611111111111116</v>
      </c>
      <c r="K13" s="39"/>
      <c r="L13" s="100">
        <f t="shared" si="17"/>
        <v>7</v>
      </c>
      <c r="M13" s="8">
        <f>copas!F7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40</v>
      </c>
      <c r="W13" s="25">
        <f t="shared" si="13"/>
        <v>5</v>
      </c>
      <c r="X13" s="6">
        <f t="shared" si="13"/>
        <v>40</v>
      </c>
      <c r="Y13" s="26">
        <f t="shared" si="14"/>
        <v>5.6666666666666679</v>
      </c>
      <c r="Z13" s="42">
        <f t="shared" si="15"/>
        <v>0.23611111111111116</v>
      </c>
      <c r="AA13" s="7" t="str">
        <f t="shared" si="16"/>
        <v>05:40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0.27361111111111108</v>
      </c>
      <c r="D14" s="111">
        <f>IFERROR(IF(Sheet1!K8=0,"",Sheet1!K8),"")</f>
        <v>0.56874999999999998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0.2951388888888889</v>
      </c>
      <c r="K14" s="39"/>
      <c r="L14" s="100">
        <f t="shared" si="17"/>
        <v>2</v>
      </c>
      <c r="M14" s="8">
        <f>copas!F8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05</v>
      </c>
      <c r="W14" s="25">
        <f t="shared" si="13"/>
        <v>7</v>
      </c>
      <c r="X14" s="6">
        <f t="shared" si="13"/>
        <v>5</v>
      </c>
      <c r="Y14" s="26">
        <f t="shared" si="14"/>
        <v>7.0833333333333339</v>
      </c>
      <c r="Z14" s="42">
        <f t="shared" si="15"/>
        <v>0.2951388888888889</v>
      </c>
      <c r="AA14" s="7" t="str">
        <f t="shared" si="16"/>
        <v>07:05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0.27986111111111112</v>
      </c>
      <c r="D15" s="111">
        <f>IFERROR(IF(Sheet1!K9=0,"",Sheet1!K9),"")</f>
        <v>0.58124999999999993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0.30138888888888882</v>
      </c>
      <c r="K15" s="39"/>
      <c r="L15" s="100">
        <f t="shared" si="17"/>
        <v>3</v>
      </c>
      <c r="M15" s="8">
        <f>copas!F9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14</v>
      </c>
      <c r="W15" s="25">
        <f t="shared" si="13"/>
        <v>7</v>
      </c>
      <c r="X15" s="6">
        <f t="shared" si="13"/>
        <v>14</v>
      </c>
      <c r="Y15" s="26">
        <f t="shared" si="14"/>
        <v>7.2333333333333316</v>
      </c>
      <c r="Z15" s="42">
        <f t="shared" si="15"/>
        <v>0.30138888888888882</v>
      </c>
      <c r="AA15" s="7" t="str">
        <f t="shared" si="16"/>
        <v>07:14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0.27430555555555552</v>
      </c>
      <c r="D16" s="111">
        <f>IFERROR(IF(Sheet1!K10=0,"",Sheet1!K10),"")</f>
        <v>0.59375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copas!F10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0.56111111111111112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0.27708333333333335</v>
      </c>
      <c r="K17" s="39"/>
      <c r="L17" s="100">
        <f t="shared" si="17"/>
        <v>5</v>
      </c>
      <c r="M17" s="8">
        <f>copas!F11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39</v>
      </c>
      <c r="W17" s="25">
        <f t="shared" si="13"/>
        <v>6</v>
      </c>
      <c r="X17" s="6">
        <f t="shared" si="13"/>
        <v>39</v>
      </c>
      <c r="Y17" s="26">
        <f t="shared" si="14"/>
        <v>6.65</v>
      </c>
      <c r="Z17" s="42">
        <f t="shared" si="15"/>
        <v>0.27708333333333335</v>
      </c>
      <c r="AA17" s="7" t="str">
        <f t="shared" si="16"/>
        <v>06:39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0.28055555555555556</v>
      </c>
      <c r="D18" s="111">
        <f>IFERROR(IF(Sheet1!K12=0,"",Sheet1!K12),"")</f>
        <v>0.46041666666666664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0.17986111111111108</v>
      </c>
      <c r="K18" s="39"/>
      <c r="L18" s="100">
        <f t="shared" si="17"/>
        <v>6</v>
      </c>
      <c r="M18" s="8">
        <f>copas!F12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19</v>
      </c>
      <c r="W18" s="25">
        <f t="shared" si="13"/>
        <v>4</v>
      </c>
      <c r="X18" s="6">
        <f t="shared" si="13"/>
        <v>19</v>
      </c>
      <c r="Y18" s="26">
        <f t="shared" si="14"/>
        <v>4.3166666666666664</v>
      </c>
      <c r="Z18" s="42">
        <f t="shared" si="15"/>
        <v>0.17986111111111108</v>
      </c>
      <c r="AA18" s="7" t="str">
        <f t="shared" si="16"/>
        <v>04:19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0.54722222222222228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0.26180555555555562</v>
      </c>
      <c r="K19" s="39"/>
      <c r="L19" s="100">
        <f t="shared" si="17"/>
        <v>7</v>
      </c>
      <c r="M19" s="8">
        <f>copas!F13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17</v>
      </c>
      <c r="W19" s="25">
        <f t="shared" si="13"/>
        <v>6</v>
      </c>
      <c r="X19" s="6">
        <f t="shared" si="13"/>
        <v>17</v>
      </c>
      <c r="Y19" s="26">
        <f t="shared" si="14"/>
        <v>6.283333333333335</v>
      </c>
      <c r="Z19" s="42">
        <f t="shared" si="15"/>
        <v>0.26180555555555562</v>
      </c>
      <c r="AA19" s="7" t="str">
        <f t="shared" si="16"/>
        <v>06:17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0.28055555555555556</v>
      </c>
      <c r="D20" s="111">
        <f>IFERROR(IF(Sheet1!K14=0,"",Sheet1!K14),"")</f>
        <v>0.56041666666666667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0.27986111111111112</v>
      </c>
      <c r="K20" s="39"/>
      <c r="L20" s="100">
        <f t="shared" si="17"/>
        <v>2</v>
      </c>
      <c r="M20" s="8">
        <f>copas!F14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43</v>
      </c>
      <c r="W20" s="25">
        <f t="shared" si="13"/>
        <v>6</v>
      </c>
      <c r="X20" s="6">
        <f t="shared" si="13"/>
        <v>43</v>
      </c>
      <c r="Y20" s="26">
        <f t="shared" si="14"/>
        <v>6.7166666666666668</v>
      </c>
      <c r="Z20" s="42">
        <f t="shared" si="15"/>
        <v>0.27986111111111112</v>
      </c>
      <c r="AA20" s="7" t="str">
        <f t="shared" si="16"/>
        <v>06:43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0.28194444444444444</v>
      </c>
      <c r="D21" s="111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copas!F15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0.27083333333333331</v>
      </c>
      <c r="D22" s="111">
        <f>IFERROR(IF(Sheet1!K16=0,"",Sheet1!K16),"")</f>
        <v>0.57152777777777775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0.30069444444444443</v>
      </c>
      <c r="K22" s="39"/>
      <c r="L22" s="100">
        <f t="shared" si="17"/>
        <v>4</v>
      </c>
      <c r="M22" s="8">
        <f>copas!F16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13</v>
      </c>
      <c r="W22" s="25">
        <f t="shared" si="13"/>
        <v>7</v>
      </c>
      <c r="X22" s="6">
        <f t="shared" si="13"/>
        <v>13</v>
      </c>
      <c r="Y22" s="26">
        <f t="shared" si="14"/>
        <v>7.2166666666666668</v>
      </c>
      <c r="Z22" s="42">
        <f t="shared" si="15"/>
        <v>0.30069444444444443</v>
      </c>
      <c r="AA22" s="7" t="str">
        <f t="shared" si="16"/>
        <v>07:13</v>
      </c>
    </row>
    <row r="23" spans="1:27" s="7" customFormat="1" ht="18.75" customHeight="1" x14ac:dyDescent="0.25">
      <c r="A23" s="15">
        <f t="shared" si="0"/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0.28333333333333333</v>
      </c>
      <c r="D23" s="111">
        <f>IFERROR(IF(Sheet1!K17=0,"",Sheet1!K17),"")</f>
        <v>0.54305555555555551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0.25972222222222219</v>
      </c>
      <c r="K23" s="39"/>
      <c r="L23" s="100">
        <f t="shared" si="17"/>
        <v>5</v>
      </c>
      <c r="M23" s="8">
        <f>copas!F17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14</v>
      </c>
      <c r="W23" s="25">
        <f t="shared" si="13"/>
        <v>6</v>
      </c>
      <c r="X23" s="6">
        <f t="shared" si="13"/>
        <v>14</v>
      </c>
      <c r="Y23" s="26">
        <f t="shared" si="14"/>
        <v>6.2333333333333325</v>
      </c>
      <c r="Z23" s="42">
        <f t="shared" si="15"/>
        <v>0.25972222222222219</v>
      </c>
      <c r="AA23" s="7" t="str">
        <f t="shared" si="16"/>
        <v>06:14</v>
      </c>
    </row>
    <row r="24" spans="1:27" s="7" customFormat="1" ht="18.75" customHeight="1" x14ac:dyDescent="0.25">
      <c r="A24" s="15">
        <f t="shared" si="0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0.28472222222222221</v>
      </c>
      <c r="D24" s="111">
        <f>IFERROR(IF(Sheet1!K18=0,"",Sheet1!K18),"")</f>
        <v>0.45972222222222225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0.17500000000000004</v>
      </c>
      <c r="K24" s="39"/>
      <c r="L24" s="100">
        <f t="shared" si="17"/>
        <v>6</v>
      </c>
      <c r="M24" s="8">
        <f>copas!F18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12</v>
      </c>
      <c r="W24" s="25">
        <f t="shared" si="13"/>
        <v>4</v>
      </c>
      <c r="X24" s="6">
        <f t="shared" si="13"/>
        <v>12</v>
      </c>
      <c r="Y24" s="26">
        <f t="shared" si="14"/>
        <v>4.2000000000000011</v>
      </c>
      <c r="Z24" s="42">
        <f t="shared" si="15"/>
        <v>0.17500000000000004</v>
      </c>
      <c r="AA24" s="7" t="str">
        <f t="shared" si="16"/>
        <v>04:12</v>
      </c>
    </row>
    <row r="25" spans="1:27" s="7" customFormat="1" ht="18.75" customHeight="1" x14ac:dyDescent="0.25">
      <c r="A25" s="15">
        <f t="shared" si="0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0.28055555555555556</v>
      </c>
      <c r="D25" s="111">
        <f>IFERROR(IF(Sheet1!K19=0,"",Sheet1!K19),"")</f>
        <v>0.53125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0.25069444444444444</v>
      </c>
      <c r="K25" s="39"/>
      <c r="L25" s="100">
        <f t="shared" si="17"/>
        <v>7</v>
      </c>
      <c r="M25" s="8">
        <f>copas!F19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01</v>
      </c>
      <c r="W25" s="25">
        <f t="shared" si="13"/>
        <v>6</v>
      </c>
      <c r="X25" s="6">
        <f t="shared" si="13"/>
        <v>1</v>
      </c>
      <c r="Y25" s="26">
        <f t="shared" si="14"/>
        <v>6.0166666666666666</v>
      </c>
      <c r="Z25" s="42">
        <f t="shared" si="15"/>
        <v>0.25069444444444444</v>
      </c>
      <c r="AA25" s="7" t="str">
        <f t="shared" si="16"/>
        <v>06:01</v>
      </c>
    </row>
    <row r="26" spans="1:27" s="7" customFormat="1" ht="18.75" customHeight="1" x14ac:dyDescent="0.25">
      <c r="A26" s="15">
        <f t="shared" si="0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0.55277777777777781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0.27222222222222225</v>
      </c>
      <c r="K26" s="39"/>
      <c r="L26" s="100">
        <f t="shared" si="17"/>
        <v>2</v>
      </c>
      <c r="M26" s="8">
        <f>copas!F20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32</v>
      </c>
      <c r="W26" s="25">
        <f t="shared" si="13"/>
        <v>6</v>
      </c>
      <c r="X26" s="6">
        <f t="shared" si="13"/>
        <v>32</v>
      </c>
      <c r="Y26" s="26">
        <f t="shared" si="14"/>
        <v>6.5333333333333341</v>
      </c>
      <c r="Z26" s="42">
        <f t="shared" si="15"/>
        <v>0.27222222222222225</v>
      </c>
      <c r="AA26" s="7" t="str">
        <f t="shared" si="16"/>
        <v>06:32</v>
      </c>
    </row>
    <row r="27" spans="1:27" s="7" customFormat="1" ht="18.75" customHeight="1" x14ac:dyDescent="0.25">
      <c r="A27" s="15">
        <f t="shared" si="0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0.27361111111111108</v>
      </c>
      <c r="D27" s="111">
        <f>IFERROR(IF(Sheet1!K21=0,"",Sheet1!K21),"")</f>
        <v>0.6645833333333333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0.39097222222222222</v>
      </c>
      <c r="K27" s="39"/>
      <c r="L27" s="100">
        <f t="shared" si="17"/>
        <v>3</v>
      </c>
      <c r="M27" s="8">
        <f>copas!F21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23</v>
      </c>
      <c r="W27" s="25">
        <f t="shared" si="13"/>
        <v>9</v>
      </c>
      <c r="X27" s="6">
        <f t="shared" si="13"/>
        <v>23</v>
      </c>
      <c r="Y27" s="26">
        <f t="shared" si="14"/>
        <v>9.3833333333333329</v>
      </c>
      <c r="Z27" s="42">
        <f t="shared" si="15"/>
        <v>0.39097222222222222</v>
      </c>
      <c r="AA27" s="7" t="str">
        <f t="shared" si="16"/>
        <v>09:23</v>
      </c>
    </row>
    <row r="28" spans="1:27" s="7" customFormat="1" ht="18.75" customHeight="1" x14ac:dyDescent="0.25">
      <c r="A28" s="15">
        <f t="shared" si="0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0.26805555555555555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0.30555555555555552</v>
      </c>
      <c r="K28" s="39"/>
      <c r="L28" s="100">
        <f t="shared" si="17"/>
        <v>4</v>
      </c>
      <c r="M28" s="8">
        <f>copas!F22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20</v>
      </c>
      <c r="W28" s="25">
        <f t="shared" si="13"/>
        <v>7</v>
      </c>
      <c r="X28" s="6">
        <f t="shared" si="13"/>
        <v>20</v>
      </c>
      <c r="Y28" s="26">
        <f t="shared" si="14"/>
        <v>7.3333333333333321</v>
      </c>
      <c r="Z28" s="42">
        <f t="shared" si="15"/>
        <v>0.30555555555555552</v>
      </c>
      <c r="AA28" s="7" t="str">
        <f t="shared" si="16"/>
        <v>07:20</v>
      </c>
    </row>
    <row r="29" spans="1:27" s="7" customFormat="1" ht="18.75" customHeight="1" x14ac:dyDescent="0.25">
      <c r="A29" s="15">
        <f t="shared" si="0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0.27361111111111108</v>
      </c>
      <c r="D29" s="111">
        <f>IFERROR(IF(Sheet1!K23=0,"",Sheet1!K23),"")</f>
        <v>0.55486111111111114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100">
        <f t="shared" si="17"/>
        <v>5</v>
      </c>
      <c r="M29" s="8">
        <f>copas!F23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0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0.27986111111111112</v>
      </c>
      <c r="D30" s="111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0.18541666666666667</v>
      </c>
      <c r="K30" s="39"/>
      <c r="L30" s="100">
        <f t="shared" si="17"/>
        <v>6</v>
      </c>
      <c r="M30" s="8">
        <f>copas!F24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27</v>
      </c>
      <c r="W30" s="25">
        <f t="shared" si="13"/>
        <v>4</v>
      </c>
      <c r="X30" s="6">
        <f t="shared" si="13"/>
        <v>27</v>
      </c>
      <c r="Y30" s="26">
        <f t="shared" si="14"/>
        <v>4.45</v>
      </c>
      <c r="Z30" s="42">
        <f t="shared" si="15"/>
        <v>0.18541666666666667</v>
      </c>
      <c r="AA30" s="7" t="str">
        <f t="shared" si="16"/>
        <v>04:27</v>
      </c>
    </row>
    <row r="31" spans="1:27" s="7" customFormat="1" ht="18.75" customHeight="1" x14ac:dyDescent="0.25">
      <c r="A31" s="15">
        <f t="shared" si="0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0.28055555555555556</v>
      </c>
      <c r="D31" s="111">
        <f>IFERROR(IF(Sheet1!K25=0,"",Sheet1!K25),"")</f>
        <v>0.54236111111111107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100">
        <f t="shared" si="17"/>
        <v>7</v>
      </c>
      <c r="M31" s="8">
        <f>copas!F25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0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0.56319444444444444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0.27847222222222223</v>
      </c>
      <c r="K32" s="39"/>
      <c r="L32" s="100">
        <f t="shared" si="17"/>
        <v>2</v>
      </c>
      <c r="M32" s="8">
        <f>copas!F26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41</v>
      </c>
      <c r="W32" s="25">
        <f t="shared" si="13"/>
        <v>6</v>
      </c>
      <c r="X32" s="6">
        <f t="shared" si="13"/>
        <v>41</v>
      </c>
      <c r="Y32" s="26">
        <f t="shared" si="14"/>
        <v>6.6833333333333336</v>
      </c>
      <c r="Z32" s="42">
        <f t="shared" si="15"/>
        <v>0.27847222222222223</v>
      </c>
      <c r="AA32" s="7" t="str">
        <f t="shared" si="16"/>
        <v>06:41</v>
      </c>
    </row>
    <row r="33" spans="1:27" s="7" customFormat="1" ht="18.75" customHeight="1" x14ac:dyDescent="0.25">
      <c r="A33" s="15">
        <f t="shared" si="0"/>
        <v>0</v>
      </c>
      <c r="B33" s="43" t="str">
        <f>TEXT(Sheet1!H27,"hh:mm")&amp;" - "&amp;TEXT(Sheet1!I27,"hh:mm")</f>
        <v xml:space="preserve"> - </v>
      </c>
      <c r="C33" s="111" t="str">
        <f>IFERROR(IF(Sheet1!J27=0,"",Sheet1!J27),"")</f>
        <v/>
      </c>
      <c r="D33" s="111" t="str">
        <f>IFERROR(IF(Sheet1!K27=0,"",Sheet1!K27),"")</f>
        <v/>
      </c>
      <c r="E33" s="6"/>
      <c r="F33" s="6"/>
      <c r="G33" s="6"/>
      <c r="H33" s="6"/>
      <c r="I33" s="6" t="str">
        <f>TEXT(IF(Sheet1!R27=0,"",Sheet1!R27),"hh:mm")</f>
        <v/>
      </c>
      <c r="J33" s="43" t="str">
        <f t="shared" si="4"/>
        <v/>
      </c>
      <c r="K33" s="39"/>
      <c r="L33" s="100">
        <f t="shared" si="17"/>
        <v>7</v>
      </c>
      <c r="M33" s="8">
        <f>copas!F27</f>
        <v>0</v>
      </c>
      <c r="N33" s="14">
        <f t="shared" si="5"/>
        <v>0</v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>
        <f>IFERROR(N34,"")</f>
        <v>0</v>
      </c>
      <c r="B34" s="43" t="str">
        <f>TEXT(Sheet1!H28,"hh:mm")&amp;" - "&amp;TEXT(Sheet1!I28,"hh:mm")</f>
        <v xml:space="preserve"> - </v>
      </c>
      <c r="C34" s="111" t="str">
        <f>IFERROR(IF(Sheet1!J28=0,"",Sheet1!J28),"")</f>
        <v/>
      </c>
      <c r="D34" s="111" t="str">
        <f>IFERROR(IF(Sheet1!K28=0,"",Sheet1!K28),"")</f>
        <v/>
      </c>
      <c r="E34" s="6"/>
      <c r="F34" s="6"/>
      <c r="G34" s="6"/>
      <c r="H34" s="6"/>
      <c r="I34" s="6" t="str">
        <f>TEXT(IF(Sheet1!R28=0,"",Sheet1!R28),"hh:mm")</f>
        <v/>
      </c>
      <c r="J34" s="43" t="str">
        <f t="shared" si="4"/>
        <v/>
      </c>
      <c r="K34" s="39"/>
      <c r="L34" s="100">
        <f t="shared" si="17"/>
        <v>7</v>
      </c>
      <c r="M34" s="8">
        <f>copas!F28</f>
        <v>0</v>
      </c>
      <c r="N34" s="14">
        <f t="shared" si="5"/>
        <v>0</v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8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163:1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621</v>
      </c>
      <c r="W35" s="35" t="str">
        <f>LEFT(V35,2)&amp;0</f>
        <v>620</v>
      </c>
      <c r="X35" s="19" t="str">
        <f>RIGHT(V35,1)</f>
        <v>1</v>
      </c>
      <c r="Y35" s="37">
        <f>SUM(Y8:Y34)</f>
        <v>163.35000000000002</v>
      </c>
      <c r="Z35" s="41">
        <f>SUM(Z8:Z34)</f>
        <v>6.8062500000000004</v>
      </c>
      <c r="AA35" s="40"/>
    </row>
    <row r="36" spans="1:27" ht="16.5" thickBot="1" x14ac:dyDescent="0.3">
      <c r="L36" s="7"/>
      <c r="P36" s="120">
        <f>SUM(LEFT(P35,3),R36)</f>
        <v>137</v>
      </c>
      <c r="Q36" s="121"/>
      <c r="R36" s="23">
        <f>R35/60</f>
        <v>0</v>
      </c>
      <c r="S36" s="9" t="str">
        <f>S35</f>
        <v>0</v>
      </c>
      <c r="T36" s="24"/>
      <c r="U36" s="125">
        <f>SUM(LEFT(U35,3),W36)</f>
        <v>163.33333333333334</v>
      </c>
      <c r="V36" s="126"/>
      <c r="W36" s="23">
        <f>W35/60</f>
        <v>10.333333333333334</v>
      </c>
      <c r="X36" s="9" t="str">
        <f>X35</f>
        <v>1</v>
      </c>
      <c r="Y36" s="38">
        <f>U36</f>
        <v>163.33333333333334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94"/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0</v>
      </c>
      <c r="O41" s="95">
        <f>DAY(N41)</f>
        <v>0</v>
      </c>
      <c r="P41" s="95">
        <f>MONTH(N41)</f>
        <v>1</v>
      </c>
      <c r="Q41" s="95">
        <f>YEAR(N41)</f>
        <v>1900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1</v>
      </c>
      <c r="O42" s="95">
        <f>DAY(N42)</f>
        <v>1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1 Januari</v>
      </c>
      <c r="S42" s="97">
        <f>WEEKDAY(N42,1)</f>
        <v>1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19" t="s">
        <v>84</v>
      </c>
      <c r="J43" s="119"/>
      <c r="K43" s="119"/>
      <c r="M43" s="95">
        <f>(WEEKDAY(N43,1))</f>
        <v>2</v>
      </c>
      <c r="N43" s="96">
        <f>N42+1</f>
        <v>2</v>
      </c>
      <c r="O43" s="95">
        <f>DAY(N43)</f>
        <v>2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2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3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02/09/2019 - 00/01/1900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7" t="s">
        <v>18</v>
      </c>
      <c r="T7" s="128"/>
      <c r="U7" s="129" t="s">
        <v>33</v>
      </c>
      <c r="V7" s="129"/>
      <c r="W7" s="128"/>
      <c r="X7" s="127" t="s">
        <v>19</v>
      </c>
      <c r="Y7" s="129"/>
      <c r="Z7" s="127" t="s">
        <v>33</v>
      </c>
      <c r="AA7" s="129"/>
      <c r="AB7" s="128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0.28402777777777777</v>
      </c>
      <c r="D8" s="58"/>
      <c r="E8" s="58"/>
      <c r="F8" s="58">
        <f>IF(Sheet1!K2=0,"",Sheet1!K2)</f>
        <v>0.57222222222222219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0.27986111111111112</v>
      </c>
      <c r="D9" s="58"/>
      <c r="E9" s="58"/>
      <c r="F9" s="58">
        <f>IF(Sheet1!K3=0,"",Sheet1!K3)</f>
        <v>0.61041666666666672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0.26250000000000001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0.27986111111111112</v>
      </c>
      <c r="D11" s="58"/>
      <c r="E11" s="58"/>
      <c r="F11" s="58">
        <f>IF(Sheet1!K5=0,"",Sheet1!K5)</f>
        <v>0.57430555555555551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0.27986111111111112</v>
      </c>
      <c r="D12" s="58"/>
      <c r="E12" s="58"/>
      <c r="F12" s="58">
        <f>IF(Sheet1!K6=0,"",Sheet1!K6)</f>
        <v>0.46805555555555556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0.28263888888888888</v>
      </c>
      <c r="D13" s="58"/>
      <c r="E13" s="58"/>
      <c r="F13" s="58">
        <f>IF(Sheet1!K7=0,"",Sheet1!K7)</f>
        <v>0.51875000000000004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0.27361111111111108</v>
      </c>
      <c r="D14" s="58"/>
      <c r="E14" s="58"/>
      <c r="F14" s="58">
        <f>IF(Sheet1!K8=0,"",Sheet1!K8)</f>
        <v>0.56874999999999998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0.27986111111111112</v>
      </c>
      <c r="D15" s="58"/>
      <c r="E15" s="58"/>
      <c r="F15" s="58">
        <f>IF(Sheet1!K9=0,"",Sheet1!K9)</f>
        <v>0.58124999999999993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0.27430555555555552</v>
      </c>
      <c r="D16" s="58"/>
      <c r="E16" s="58"/>
      <c r="F16" s="58">
        <f>IF(Sheet1!K10=0,"",Sheet1!K10)</f>
        <v>0.59375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0.56111111111111112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0.28055555555555556</v>
      </c>
      <c r="D18" s="58"/>
      <c r="E18" s="58"/>
      <c r="F18" s="58">
        <f>IF(Sheet1!K12=0,"",Sheet1!K12)</f>
        <v>0.46041666666666664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0.54722222222222228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0.28055555555555556</v>
      </c>
      <c r="D20" s="58"/>
      <c r="E20" s="58"/>
      <c r="F20" s="58">
        <f>IF(Sheet1!K14=0,"",Sheet1!K14)</f>
        <v>0.56041666666666667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0.28194444444444444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0.27083333333333331</v>
      </c>
      <c r="D22" s="58"/>
      <c r="E22" s="58"/>
      <c r="F22" s="58">
        <f>IF(Sheet1!K16=0,"",Sheet1!K16)</f>
        <v>0.57152777777777775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0.28333333333333333</v>
      </c>
      <c r="D23" s="58"/>
      <c r="E23" s="58"/>
      <c r="F23" s="58">
        <f>IF(Sheet1!K17=0,"",Sheet1!K17)</f>
        <v>0.54305555555555551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0.28472222222222221</v>
      </c>
      <c r="D24" s="58"/>
      <c r="E24" s="58"/>
      <c r="F24" s="58">
        <f>IF(Sheet1!K18=0,"",Sheet1!K18)</f>
        <v>0.45972222222222225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0.28055555555555556</v>
      </c>
      <c r="D25" s="58"/>
      <c r="E25" s="58"/>
      <c r="F25" s="58">
        <f>IF(Sheet1!K19=0,"",Sheet1!K19)</f>
        <v>0.53125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0.55277777777777781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0.27361111111111108</v>
      </c>
      <c r="D27" s="58"/>
      <c r="E27" s="58"/>
      <c r="F27" s="58">
        <f>IF(Sheet1!K21=0,"",Sheet1!K21)</f>
        <v>0.6645833333333333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0.26805555555555555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0.27361111111111108</v>
      </c>
      <c r="D29" s="58"/>
      <c r="E29" s="58"/>
      <c r="F29" s="58">
        <f>IF(Sheet1!K23=0,"",Sheet1!K23)</f>
        <v>0.55486111111111114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0.27986111111111112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0.28055555555555556</v>
      </c>
      <c r="D31" s="58"/>
      <c r="E31" s="58"/>
      <c r="F31" s="58">
        <f>IF(Sheet1!K25=0,"",Sheet1!K25)</f>
        <v>0.54236111111111107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0.56319444444444444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0">
        <f>SUM(LEFT(S35,3),U36)</f>
        <v>13.833333333333334</v>
      </c>
      <c r="T36" s="131"/>
      <c r="U36" s="85">
        <f>U35/60</f>
        <v>13.833333333333334</v>
      </c>
      <c r="V36" s="50" t="str">
        <f>V35</f>
        <v>3</v>
      </c>
      <c r="W36" s="86"/>
      <c r="X36" s="132">
        <f>SUM(LEFT(X35,3),Z36)</f>
        <v>2</v>
      </c>
      <c r="Y36" s="133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2019-10-03T09:07:25Z</cp:lastPrinted>
  <dcterms:created xsi:type="dcterms:W3CDTF">2016-12-02T09:51:38Z</dcterms:created>
  <dcterms:modified xsi:type="dcterms:W3CDTF">2019-10-03T09:07:28Z</dcterms:modified>
</cp:coreProperties>
</file>