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SEP 19 SERGU\edit\"/>
    </mc:Choice>
  </mc:AlternateContent>
  <xr:revisionPtr revIDLastSave="0" documentId="13_ncr:1_{E87E51FC-1676-4E84-9395-948868D026A6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4" i="2" l="1"/>
  <c r="I33" i="2"/>
  <c r="I34" i="2"/>
  <c r="Q34" i="2" s="1"/>
  <c r="R3" i="4"/>
  <c r="I9" i="2" s="1"/>
  <c r="R4" i="4"/>
  <c r="I10" i="2" s="1"/>
  <c r="R5" i="4"/>
  <c r="I11" i="2" s="1"/>
  <c r="R6" i="4"/>
  <c r="I12" i="2" s="1"/>
  <c r="R7" i="4"/>
  <c r="I13" i="2" s="1"/>
  <c r="R8" i="4"/>
  <c r="I14" i="2" s="1"/>
  <c r="R9" i="4"/>
  <c r="I15" i="2" s="1"/>
  <c r="R10" i="4"/>
  <c r="I16" i="2" s="1"/>
  <c r="R11" i="4"/>
  <c r="I17" i="2" s="1"/>
  <c r="R12" i="4"/>
  <c r="I18" i="2" s="1"/>
  <c r="R13" i="4"/>
  <c r="I19" i="2" s="1"/>
  <c r="R14" i="4"/>
  <c r="I20" i="2" s="1"/>
  <c r="R15" i="4"/>
  <c r="I21" i="2" s="1"/>
  <c r="R16" i="4"/>
  <c r="I22" i="2" s="1"/>
  <c r="R17" i="4"/>
  <c r="I23" i="2" s="1"/>
  <c r="R18" i="4"/>
  <c r="I24" i="2" s="1"/>
  <c r="R19" i="4"/>
  <c r="I25" i="2" s="1"/>
  <c r="R20" i="4"/>
  <c r="I26" i="2" s="1"/>
  <c r="R21" i="4"/>
  <c r="I27" i="2" s="1"/>
  <c r="R22" i="4"/>
  <c r="I28" i="2" s="1"/>
  <c r="R23" i="4"/>
  <c r="I29" i="2" s="1"/>
  <c r="R24" i="4"/>
  <c r="I30" i="2" s="1"/>
  <c r="R25" i="4"/>
  <c r="I31" i="2" s="1"/>
  <c r="R26" i="4"/>
  <c r="I32" i="2" s="1"/>
  <c r="R27" i="4"/>
  <c r="R28" i="4"/>
  <c r="R29" i="4"/>
  <c r="R30" i="4"/>
  <c r="R2" i="4"/>
  <c r="I8" i="2" s="1"/>
  <c r="Q30" i="2" l="1"/>
  <c r="P30" i="2"/>
  <c r="Q26" i="2"/>
  <c r="P26" i="2"/>
  <c r="Q22" i="2"/>
  <c r="P22" i="2"/>
  <c r="Q18" i="2"/>
  <c r="P18" i="2"/>
  <c r="Q14" i="2"/>
  <c r="P14" i="2"/>
  <c r="Q10" i="2"/>
  <c r="P10" i="2"/>
  <c r="Q32" i="2"/>
  <c r="P32" i="2"/>
  <c r="Q28" i="2"/>
  <c r="P28" i="2"/>
  <c r="Q24" i="2"/>
  <c r="P24" i="2"/>
  <c r="Q20" i="2"/>
  <c r="P20" i="2"/>
  <c r="Q16" i="2"/>
  <c r="P16" i="2"/>
  <c r="Q12" i="2"/>
  <c r="P12" i="2"/>
  <c r="P19" i="2"/>
  <c r="Q19" i="2"/>
  <c r="Q33" i="2"/>
  <c r="P33" i="2"/>
  <c r="Q17" i="2"/>
  <c r="P17" i="2"/>
  <c r="P31" i="2"/>
  <c r="Q31" i="2"/>
  <c r="P27" i="2"/>
  <c r="Q27" i="2"/>
  <c r="P23" i="2"/>
  <c r="Q23" i="2"/>
  <c r="P15" i="2"/>
  <c r="Q15" i="2"/>
  <c r="P11" i="2"/>
  <c r="Q11" i="2"/>
  <c r="Q25" i="2"/>
  <c r="P25" i="2"/>
  <c r="Q9" i="2"/>
  <c r="P9" i="2"/>
  <c r="Q8" i="2"/>
  <c r="P8" i="2"/>
  <c r="Q29" i="2"/>
  <c r="P29" i="2"/>
  <c r="Q21" i="2"/>
  <c r="P21" i="2"/>
  <c r="Q13" i="2"/>
  <c r="P13" i="2"/>
  <c r="P35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19" i="4"/>
  <c r="M24" i="4"/>
  <c r="M28" i="4"/>
  <c r="M29" i="4"/>
  <c r="M9" i="4" l="1"/>
  <c r="M25" i="4"/>
  <c r="M5" i="4"/>
  <c r="M4" i="4"/>
  <c r="M17" i="4"/>
  <c r="M21" i="4"/>
  <c r="M13" i="4"/>
  <c r="M20" i="4"/>
  <c r="M12" i="4"/>
  <c r="R33" i="2"/>
  <c r="Y33" i="2"/>
  <c r="S33" i="2"/>
  <c r="T33" i="2" s="1"/>
  <c r="R25" i="2"/>
  <c r="S25" i="2"/>
  <c r="T25" i="2" s="1"/>
  <c r="Y25" i="2"/>
  <c r="R21" i="2"/>
  <c r="Y21" i="2"/>
  <c r="S21" i="2"/>
  <c r="T21" i="2" s="1"/>
  <c r="M11" i="4"/>
  <c r="Z11" i="4"/>
  <c r="J17" i="2" s="1"/>
  <c r="M3" i="4"/>
  <c r="Z3" i="4"/>
  <c r="J9" i="2" s="1"/>
  <c r="M23" i="4"/>
  <c r="M26" i="4"/>
  <c r="Z26" i="4"/>
  <c r="J32" i="2" s="1"/>
  <c r="M18" i="4"/>
  <c r="Z18" i="4"/>
  <c r="J24" i="2" s="1"/>
  <c r="M10" i="4"/>
  <c r="Z10" i="4"/>
  <c r="J16" i="2" s="1"/>
  <c r="M2" i="4"/>
  <c r="Z2" i="4"/>
  <c r="J8" i="2" s="1"/>
  <c r="M15" i="4"/>
  <c r="M7" i="4"/>
  <c r="R31" i="2"/>
  <c r="Y31" i="2"/>
  <c r="S31" i="2"/>
  <c r="T31" i="2" s="1"/>
  <c r="Y27" i="2"/>
  <c r="R27" i="2"/>
  <c r="S27" i="2"/>
  <c r="T27" i="2" s="1"/>
  <c r="Y23" i="2"/>
  <c r="R23" i="2"/>
  <c r="S23" i="2"/>
  <c r="T23" i="2" s="1"/>
  <c r="R19" i="2"/>
  <c r="Y19" i="2"/>
  <c r="S19" i="2"/>
  <c r="T19" i="2" s="1"/>
  <c r="Y15" i="2"/>
  <c r="S15" i="2"/>
  <c r="T15" i="2" s="1"/>
  <c r="R15" i="2"/>
  <c r="S11" i="2"/>
  <c r="T11" i="2" s="1"/>
  <c r="R11" i="2"/>
  <c r="Y11" i="2"/>
  <c r="R29" i="2"/>
  <c r="Y29" i="2"/>
  <c r="S29" i="2"/>
  <c r="T29" i="2" s="1"/>
  <c r="R13" i="2"/>
  <c r="S13" i="2"/>
  <c r="T13" i="2" s="1"/>
  <c r="Y13" i="2"/>
  <c r="M22" i="4"/>
  <c r="Z22" i="4"/>
  <c r="J28" i="2" s="1"/>
  <c r="M14" i="4"/>
  <c r="Z14" i="4"/>
  <c r="J20" i="2" s="1"/>
  <c r="M6" i="4"/>
  <c r="Z6" i="4"/>
  <c r="J12" i="2" s="1"/>
  <c r="M27" i="4"/>
  <c r="S34" i="2"/>
  <c r="T34" i="2" s="1"/>
  <c r="Y34" i="2"/>
  <c r="R34" i="2"/>
  <c r="U34" i="2"/>
  <c r="W34" i="2" s="1"/>
  <c r="Y30" i="2"/>
  <c r="R30" i="2"/>
  <c r="S30" i="2"/>
  <c r="T30" i="2" s="1"/>
  <c r="Y26" i="2"/>
  <c r="R26" i="2"/>
  <c r="S26" i="2"/>
  <c r="T26" i="2" s="1"/>
  <c r="M16" i="4"/>
  <c r="Z16" i="4"/>
  <c r="J22" i="2" s="1"/>
  <c r="Y18" i="2"/>
  <c r="R18" i="2"/>
  <c r="S18" i="2"/>
  <c r="T18" i="2" s="1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0" i="2" l="1"/>
  <c r="T20" i="2" s="1"/>
  <c r="Y20" i="2"/>
  <c r="R20" i="2"/>
  <c r="S32" i="2"/>
  <c r="T32" i="2" s="1"/>
  <c r="Y32" i="2"/>
  <c r="R32" i="2"/>
  <c r="R17" i="2"/>
  <c r="S17" i="2"/>
  <c r="T17" i="2" s="1"/>
  <c r="Y17" i="2"/>
  <c r="S16" i="2"/>
  <c r="T16" i="2" s="1"/>
  <c r="Y16" i="2"/>
  <c r="R16" i="2"/>
  <c r="R22" i="2"/>
  <c r="S22" i="2"/>
  <c r="T22" i="2" s="1"/>
  <c r="Y22" i="2"/>
  <c r="S12" i="2"/>
  <c r="T12" i="2" s="1"/>
  <c r="Y12" i="2"/>
  <c r="R12" i="2"/>
  <c r="S28" i="2"/>
  <c r="T28" i="2" s="1"/>
  <c r="Y28" i="2"/>
  <c r="R28" i="2"/>
  <c r="S8" i="2"/>
  <c r="R8" i="2"/>
  <c r="Y8" i="2"/>
  <c r="S24" i="2"/>
  <c r="T24" i="2" s="1"/>
  <c r="R24" i="2"/>
  <c r="Y24" i="2"/>
  <c r="R14" i="2"/>
  <c r="S14" i="2"/>
  <c r="T14" i="2" s="1"/>
  <c r="Y14" i="2"/>
  <c r="R9" i="2"/>
  <c r="Y9" i="2"/>
  <c r="S9" i="2"/>
  <c r="T9" i="2" s="1"/>
  <c r="M46" i="2"/>
  <c r="Q46" i="2"/>
  <c r="P46" i="2"/>
  <c r="O46" i="2"/>
  <c r="Y35" i="2" l="1"/>
  <c r="R35" i="2"/>
  <c r="R36" i="2" s="1"/>
  <c r="P36" i="2" s="1"/>
  <c r="T8" i="2"/>
  <c r="T35" i="2" s="1"/>
  <c r="Q35" i="2"/>
  <c r="I35" i="2" s="1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30" i="2" l="1"/>
  <c r="AA30" i="2" s="1"/>
  <c r="U30" i="2" s="1"/>
  <c r="W30" i="2" s="1"/>
  <c r="Z26" i="2"/>
  <c r="AA26" i="2" s="1"/>
  <c r="Z14" i="2"/>
  <c r="AA14" i="2" s="1"/>
  <c r="Z10" i="2"/>
  <c r="AA10" i="2" s="1"/>
  <c r="V30" i="2"/>
  <c r="X30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V26" i="2"/>
  <c r="X26" i="2" s="1"/>
  <c r="U26" i="2"/>
  <c r="W26" i="2" s="1"/>
  <c r="Z22" i="2"/>
  <c r="AA22" i="2" s="1"/>
  <c r="Z18" i="2"/>
  <c r="AA18" i="2" s="1"/>
  <c r="Z32" i="2"/>
  <c r="AA32" i="2" s="1"/>
  <c r="Z28" i="2"/>
  <c r="AA28" i="2" s="1"/>
  <c r="Z24" i="2"/>
  <c r="AA24" i="2" s="1"/>
  <c r="Z20" i="2"/>
  <c r="AA20" i="2" s="1"/>
  <c r="Z16" i="2"/>
  <c r="AA16" i="2" s="1"/>
  <c r="Z12" i="2"/>
  <c r="AA12" i="2" s="1"/>
  <c r="V14" i="2"/>
  <c r="X14" i="2" s="1"/>
  <c r="U14" i="2"/>
  <c r="W14" i="2" s="1"/>
  <c r="Z8" i="2"/>
  <c r="Z31" i="2"/>
  <c r="AA31" i="2" s="1"/>
  <c r="Z27" i="2"/>
  <c r="AA27" i="2" s="1"/>
  <c r="Z23" i="2"/>
  <c r="AA23" i="2" s="1"/>
  <c r="Z19" i="2"/>
  <c r="AA19" i="2" s="1"/>
  <c r="Z15" i="2"/>
  <c r="AA15" i="2" s="1"/>
  <c r="Z11" i="2"/>
  <c r="AA11" i="2" s="1"/>
  <c r="J35" i="2"/>
  <c r="N34" i="2"/>
  <c r="V15" i="2" l="1"/>
  <c r="X15" i="2" s="1"/>
  <c r="U15" i="2"/>
  <c r="W15" i="2" s="1"/>
  <c r="V12" i="2"/>
  <c r="X12" i="2" s="1"/>
  <c r="U12" i="2"/>
  <c r="W12" i="2" s="1"/>
  <c r="V16" i="2"/>
  <c r="X16" i="2" s="1"/>
  <c r="U16" i="2"/>
  <c r="W16" i="2" s="1"/>
  <c r="V21" i="2"/>
  <c r="X21" i="2" s="1"/>
  <c r="U21" i="2"/>
  <c r="W21" i="2" s="1"/>
  <c r="U20" i="2"/>
  <c r="W20" i="2" s="1"/>
  <c r="V20" i="2"/>
  <c r="X20" i="2" s="1"/>
  <c r="V18" i="2"/>
  <c r="X18" i="2" s="1"/>
  <c r="U18" i="2"/>
  <c r="W18" i="2" s="1"/>
  <c r="V9" i="2"/>
  <c r="X9" i="2" s="1"/>
  <c r="U9" i="2"/>
  <c r="W9" i="2" s="1"/>
  <c r="V25" i="2"/>
  <c r="X25" i="2" s="1"/>
  <c r="U25" i="2"/>
  <c r="W25" i="2" s="1"/>
  <c r="V31" i="2"/>
  <c r="X31" i="2" s="1"/>
  <c r="U31" i="2"/>
  <c r="W31" i="2" s="1"/>
  <c r="V28" i="2"/>
  <c r="X28" i="2" s="1"/>
  <c r="U28" i="2"/>
  <c r="W28" i="2" s="1"/>
  <c r="V17" i="2"/>
  <c r="X17" i="2" s="1"/>
  <c r="U17" i="2"/>
  <c r="W17" i="2" s="1"/>
  <c r="U19" i="2"/>
  <c r="W19" i="2" s="1"/>
  <c r="V19" i="2"/>
  <c r="X19" i="2" s="1"/>
  <c r="AA8" i="2"/>
  <c r="Z35" i="2"/>
  <c r="U32" i="2"/>
  <c r="W32" i="2" s="1"/>
  <c r="V32" i="2"/>
  <c r="X32" i="2" s="1"/>
  <c r="U23" i="2"/>
  <c r="W23" i="2" s="1"/>
  <c r="V23" i="2"/>
  <c r="X23" i="2" s="1"/>
  <c r="V11" i="2"/>
  <c r="X11" i="2" s="1"/>
  <c r="U11" i="2"/>
  <c r="W11" i="2" s="1"/>
  <c r="V27" i="2"/>
  <c r="X27" i="2" s="1"/>
  <c r="U27" i="2"/>
  <c r="W27" i="2" s="1"/>
  <c r="V24" i="2"/>
  <c r="X24" i="2" s="1"/>
  <c r="U24" i="2"/>
  <c r="W24" i="2" s="1"/>
  <c r="V22" i="2"/>
  <c r="X22" i="2" s="1"/>
  <c r="U22" i="2"/>
  <c r="W22" i="2" s="1"/>
  <c r="U13" i="2"/>
  <c r="W13" i="2" s="1"/>
  <c r="V13" i="2"/>
  <c r="X13" i="2" s="1"/>
  <c r="V29" i="2"/>
  <c r="X29" i="2" s="1"/>
  <c r="U29" i="2"/>
  <c r="W29" i="2" s="1"/>
  <c r="V33" i="2"/>
  <c r="X33" i="2" s="1"/>
  <c r="U33" i="2"/>
  <c r="W33" i="2" s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M31" i="1"/>
  <c r="L62" i="1" s="1"/>
  <c r="L31" i="1" s="1"/>
  <c r="X35" i="2" l="1"/>
  <c r="X36" i="2" s="1"/>
  <c r="W35" i="2"/>
  <c r="W36" i="2" s="1"/>
  <c r="U36" i="2" s="1"/>
  <c r="Y36" i="2" s="1"/>
  <c r="B5" i="2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40" i="2" s="1"/>
  <c r="N8" i="2"/>
  <c r="N41" i="2" l="1"/>
  <c r="M41" i="2"/>
  <c r="O2" i="2"/>
  <c r="AA35" i="3"/>
  <c r="AA36" i="3" s="1"/>
  <c r="X36" i="3"/>
  <c r="V35" i="3"/>
  <c r="V36" i="3" s="1"/>
  <c r="K35" i="3" s="1"/>
  <c r="S41" i="2" l="1"/>
  <c r="P41" i="2"/>
  <c r="O41" i="2"/>
  <c r="N42" i="2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T41" i="2" l="1"/>
  <c r="W41" i="2"/>
  <c r="U41" i="2"/>
  <c r="V41" i="2"/>
  <c r="Y41" i="2" s="1"/>
  <c r="I43" i="2" s="1"/>
  <c r="X41" i="2"/>
  <c r="M42" i="2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<sst xmlns="http://schemas.openxmlformats.org/spreadsheetml/2006/main" count="812" uniqueCount="156">
  <si>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</si>
  <si>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</si>
  <si>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</si>
  <si>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</si>
  <si>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</si>
  <si>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</si>
  <si>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</si>
  <si>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</si>
  <si>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</si>
  <si>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</si>
  <si>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</si>
  <si>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</si>
  <si>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</si>
  <si>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</si>
  <si>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</si>
  <si>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</si>
  <si>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</si>
  <si>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</si>
  <si>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</si>
  <si>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</si>
  <si>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</si>
  <si>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</si>
  <si>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</si>
  <si>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</si>
  <si>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</si>
  <si>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</si>
  <si>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</si>
  <si>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</si>
  <si>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</si>
  <si>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</si>
  <si>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</si>
  <si>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</si>
  <si>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</si>
  <si>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</si>
  <si>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</si>
  <si>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</si>
  <si>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</si>
  <si>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</si>
  <si>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</si>
  <si>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</si>
  <si>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</si>
  <si>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</si>
  <si>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</si>
  <si>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</si>
  <si>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</si>
  <si>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</si>
  <si>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</si>
  <si>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</si>
  <si>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</si>
  <si>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</si>
  <si>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</si>
  <si>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</si>
  <si>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</si>
  <si>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</si>
  <si>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</si>
  <si>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</si>
  <si>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</si>
  <si>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</si>
  <si>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</si>
  <si>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</si>
  <si>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</si>
  <si>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</si>
  <si>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</si>
  <si>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</si>
  <si>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</si>
  <si>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</si>
  <si>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</si>
  <si>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</si>
  <si>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</si>
  <si>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</si>
  <si>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</si>
  <si>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</si>
  <si>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</si>
  <si>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</si>
  <si>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</si>
  <si>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</si>
  <si>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</si>
  <si>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</si>
  <si>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</si>
  <si>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</si>
  <si>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</si>
  <si>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</si>
  <si>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</si>
  <si>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</si>
  <si>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</si>
  <si>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</si>
  <si>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RUMUS LIBUR NASIONAL</t>
  </si>
  <si>
    <t>13:00</t>
  </si>
  <si>
    <t>11:00</t>
  </si>
  <si>
    <t>12:00</t>
  </si>
  <si>
    <t>02/09/2019</t>
  </si>
  <si>
    <t>03/09/2019</t>
  </si>
  <si>
    <t>04/09/2019</t>
  </si>
  <si>
    <t>05/09/2019</t>
  </si>
  <si>
    <t>06/09/2019</t>
  </si>
  <si>
    <t>07/09/2019</t>
  </si>
  <si>
    <t>09/09/2019</t>
  </si>
  <si>
    <t>10/09/2019</t>
  </si>
  <si>
    <t>11/09/2019</t>
  </si>
  <si>
    <t>12/09/2019</t>
  </si>
  <si>
    <t>13/09/2019</t>
  </si>
  <si>
    <t>14/09/2019</t>
  </si>
  <si>
    <t>16/09/2019</t>
  </si>
  <si>
    <t>17/09/2019</t>
  </si>
  <si>
    <t>18/09/2019</t>
  </si>
  <si>
    <t>19/09/2019</t>
  </si>
  <si>
    <t>20/09/2019</t>
  </si>
  <si>
    <t>21/09/2019</t>
  </si>
  <si>
    <t>23/09/2019</t>
  </si>
  <si>
    <t>24/09/2019</t>
  </si>
  <si>
    <t>25/09/2019</t>
  </si>
  <si>
    <t>26/09/2019</t>
  </si>
  <si>
    <t>27/09/2019</t>
  </si>
  <si>
    <t>28/09/2019</t>
  </si>
  <si>
    <t>06:42</t>
  </si>
  <si>
    <t>30/09/2019</t>
  </si>
  <si>
    <t>11:01</t>
  </si>
  <si>
    <t>11:13</t>
  </si>
  <si>
    <t>06:31</t>
  </si>
  <si>
    <t>06:17</t>
  </si>
  <si>
    <t>06:34</t>
  </si>
  <si>
    <t>06:44</t>
  </si>
  <si>
    <t>64</t>
  </si>
  <si>
    <t>03</t>
  </si>
  <si>
    <t>0244742644300053</t>
  </si>
  <si>
    <t>SUMARMI</t>
  </si>
  <si>
    <t>06:46</t>
  </si>
  <si>
    <t>13:42</t>
  </si>
  <si>
    <t>06:41</t>
  </si>
  <si>
    <t>14:37</t>
  </si>
  <si>
    <t>13:29</t>
  </si>
  <si>
    <t>06:40</t>
  </si>
  <si>
    <t>13:45</t>
  </si>
  <si>
    <t>12:26</t>
  </si>
  <si>
    <t>13:38</t>
  </si>
  <si>
    <t>13:55</t>
  </si>
  <si>
    <t>14:13</t>
  </si>
  <si>
    <t>13:26</t>
  </si>
  <si>
    <t>11:02</t>
  </si>
  <si>
    <t>06:50</t>
  </si>
  <si>
    <t>13:07</t>
  </si>
  <si>
    <t>13:44</t>
  </si>
  <si>
    <t>06:29</t>
  </si>
  <si>
    <t>13:41</t>
  </si>
  <si>
    <t>06:45</t>
  </si>
  <si>
    <t>06:48</t>
  </si>
  <si>
    <t>06:43</t>
  </si>
  <si>
    <t>12:44</t>
  </si>
  <si>
    <t>13:15</t>
  </si>
  <si>
    <t>06:32</t>
  </si>
  <si>
    <t>15:55</t>
  </si>
  <si>
    <t>06:25</t>
  </si>
  <si>
    <t>13:17</t>
  </si>
  <si>
    <t>11:09</t>
  </si>
  <si>
    <t>06:47</t>
  </si>
  <si>
    <t>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</si>
</sst>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sqref="A1:K26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122</v>
      </c>
      <c r="B2" s="128" t="s">
        <v>123</v>
      </c>
      <c r="C2" s="128" t="s">
        <v>124</v>
      </c>
      <c r="D2" s="128" t="s">
        <v>125</v>
      </c>
      <c r="E2" s="128" t="s">
        <v>3</v>
      </c>
      <c r="F2" s="128" t="s">
        <v>90</v>
      </c>
      <c r="G2" s="128" t="s">
        <v>50</v>
      </c>
      <c r="H2" s="128" t="s">
        <v>81</v>
      </c>
      <c r="I2" s="128" t="s">
        <v>87</v>
      </c>
      <c r="J2" s="128" t="s">
        <v>126</v>
      </c>
      <c r="K2" s="128" t="s">
        <v>127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0.28888888888888886</v>
      </c>
      <c r="AA2" s="89" t="s">
        <v>3</v>
      </c>
      <c r="AB2" s="89" t="s">
        <v>3</v>
      </c>
      <c r="AC2" s="89" t="s">
        <v>3</v>
      </c>
      <c r="AD2" s="89">
        <f>editketerangancetak!L8</f>
        <v>2</v>
      </c>
    </row>
    <row r="3" spans="1:31" s="23" customFormat="1" ht="20.25" customHeight="1" x14ac:dyDescent="0.2">
      <c r="A3" s="128" t="s">
        <v>122</v>
      </c>
      <c r="B3" s="128" t="s">
        <v>123</v>
      </c>
      <c r="C3" s="128" t="s">
        <v>124</v>
      </c>
      <c r="D3" s="128" t="s">
        <v>125</v>
      </c>
      <c r="E3" s="128" t="s">
        <v>3</v>
      </c>
      <c r="F3" s="128" t="s">
        <v>91</v>
      </c>
      <c r="G3" s="128" t="s">
        <v>50</v>
      </c>
      <c r="H3" s="128" t="s">
        <v>81</v>
      </c>
      <c r="I3" s="128" t="s">
        <v>87</v>
      </c>
      <c r="J3" s="128" t="s">
        <v>128</v>
      </c>
      <c r="K3" s="128" t="s">
        <v>129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0.25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0.3305555555555556</v>
      </c>
      <c r="AA3" s="89" t="s">
        <v>3</v>
      </c>
      <c r="AB3" s="89" t="s">
        <v>3</v>
      </c>
      <c r="AC3" s="89" t="s">
        <v>3</v>
      </c>
      <c r="AD3" s="89">
        <f>editketerangancetak!L9</f>
        <v>3</v>
      </c>
      <c r="AE3" s="77"/>
    </row>
    <row r="4" spans="1:31" s="23" customFormat="1" ht="20.25" customHeight="1" x14ac:dyDescent="0.2">
      <c r="A4" s="128" t="s">
        <v>122</v>
      </c>
      <c r="B4" s="128" t="s">
        <v>123</v>
      </c>
      <c r="C4" s="128" t="s">
        <v>124</v>
      </c>
      <c r="D4" s="128" t="s">
        <v>125</v>
      </c>
      <c r="E4" s="128" t="s">
        <v>3</v>
      </c>
      <c r="F4" s="128" t="s">
        <v>92</v>
      </c>
      <c r="G4" s="128" t="s">
        <v>50</v>
      </c>
      <c r="H4" s="128" t="s">
        <v>81</v>
      </c>
      <c r="I4" s="128" t="s">
        <v>87</v>
      </c>
      <c r="J4" s="128" t="s">
        <v>119</v>
      </c>
      <c r="K4" s="128" t="s">
        <v>130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0.25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0.3</v>
      </c>
      <c r="AA4" s="89" t="s">
        <v>3</v>
      </c>
      <c r="AB4" s="89" t="s">
        <v>3</v>
      </c>
      <c r="AC4" s="89" t="s">
        <v>3</v>
      </c>
      <c r="AD4" s="89">
        <f>editketerangancetak!L10</f>
        <v>4</v>
      </c>
      <c r="AE4" s="78"/>
    </row>
    <row r="5" spans="1:31" s="23" customFormat="1" ht="20.25" customHeight="1" x14ac:dyDescent="0.2">
      <c r="A5" s="128" t="s">
        <v>122</v>
      </c>
      <c r="B5" s="128" t="s">
        <v>123</v>
      </c>
      <c r="C5" s="128" t="s">
        <v>124</v>
      </c>
      <c r="D5" s="128" t="s">
        <v>125</v>
      </c>
      <c r="E5" s="128" t="s">
        <v>3</v>
      </c>
      <c r="F5" s="128" t="s">
        <v>93</v>
      </c>
      <c r="G5" s="128" t="s">
        <v>50</v>
      </c>
      <c r="H5" s="128" t="s">
        <v>81</v>
      </c>
      <c r="I5" s="128" t="s">
        <v>87</v>
      </c>
      <c r="J5" s="128" t="s">
        <v>131</v>
      </c>
      <c r="K5" s="128" t="s">
        <v>132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0.29513888888888884</v>
      </c>
      <c r="AA5" s="89" t="s">
        <v>3</v>
      </c>
      <c r="AB5" s="89" t="s">
        <v>3</v>
      </c>
      <c r="AC5" s="89" t="s">
        <v>3</v>
      </c>
      <c r="AD5" s="89">
        <f>editketerangancetak!L11</f>
        <v>5</v>
      </c>
    </row>
    <row r="6" spans="1:31" s="23" customFormat="1" ht="20.25" customHeight="1" x14ac:dyDescent="0.2">
      <c r="A6" s="128" t="s">
        <v>122</v>
      </c>
      <c r="B6" s="128" t="s">
        <v>123</v>
      </c>
      <c r="C6" s="128" t="s">
        <v>124</v>
      </c>
      <c r="D6" s="128" t="s">
        <v>125</v>
      </c>
      <c r="E6" s="128" t="s">
        <v>3</v>
      </c>
      <c r="F6" s="128" t="s">
        <v>94</v>
      </c>
      <c r="G6" s="128" t="s">
        <v>78</v>
      </c>
      <c r="H6" s="128" t="s">
        <v>81</v>
      </c>
      <c r="I6" s="128" t="s">
        <v>88</v>
      </c>
      <c r="J6" s="128" t="s">
        <v>128</v>
      </c>
      <c r="K6" s="128" t="s">
        <v>117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0.16666666699999999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0.18888888888888888</v>
      </c>
      <c r="AA6" s="89" t="s">
        <v>3</v>
      </c>
      <c r="AB6" s="89" t="s">
        <v>3</v>
      </c>
      <c r="AC6" s="89" t="s">
        <v>3</v>
      </c>
      <c r="AD6" s="89">
        <f>editketerangancetak!L12</f>
        <v>6</v>
      </c>
    </row>
    <row r="7" spans="1:31" s="23" customFormat="1" ht="20.25" customHeight="1" x14ac:dyDescent="0.2">
      <c r="A7" s="128" t="s">
        <v>122</v>
      </c>
      <c r="B7" s="128" t="s">
        <v>123</v>
      </c>
      <c r="C7" s="128" t="s">
        <v>124</v>
      </c>
      <c r="D7" s="128" t="s">
        <v>125</v>
      </c>
      <c r="E7" s="128" t="s">
        <v>3</v>
      </c>
      <c r="F7" s="128" t="s">
        <v>95</v>
      </c>
      <c r="G7" s="128" t="s">
        <v>79</v>
      </c>
      <c r="H7" s="128" t="s">
        <v>81</v>
      </c>
      <c r="I7" s="128" t="s">
        <v>89</v>
      </c>
      <c r="J7" s="128" t="s">
        <v>126</v>
      </c>
      <c r="K7" s="128" t="s">
        <v>133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0.20833333300000001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0.23611111111111116</v>
      </c>
      <c r="AA7" s="89" t="s">
        <v>3</v>
      </c>
      <c r="AB7" s="89" t="s">
        <v>3</v>
      </c>
      <c r="AC7" s="89" t="s">
        <v>3</v>
      </c>
      <c r="AD7" s="89">
        <f>editketerangancetak!L13</f>
        <v>7</v>
      </c>
    </row>
    <row r="8" spans="1:31" s="23" customFormat="1" ht="20.25" customHeight="1" x14ac:dyDescent="0.2">
      <c r="A8" s="128" t="s">
        <v>122</v>
      </c>
      <c r="B8" s="128" t="s">
        <v>123</v>
      </c>
      <c r="C8" s="128" t="s">
        <v>124</v>
      </c>
      <c r="D8" s="128" t="s">
        <v>125</v>
      </c>
      <c r="E8" s="128" t="s">
        <v>3</v>
      </c>
      <c r="F8" s="128" t="s">
        <v>96</v>
      </c>
      <c r="G8" s="128" t="s">
        <v>50</v>
      </c>
      <c r="H8" s="128" t="s">
        <v>81</v>
      </c>
      <c r="I8" s="128" t="s">
        <v>87</v>
      </c>
      <c r="J8" s="128" t="s">
        <v>118</v>
      </c>
      <c r="K8" s="128" t="s">
        <v>134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0.29652777777777778</v>
      </c>
      <c r="AA8" s="89" t="s">
        <v>3</v>
      </c>
      <c r="AB8" s="89" t="s">
        <v>3</v>
      </c>
      <c r="AC8" s="89" t="s">
        <v>3</v>
      </c>
      <c r="AD8" s="89">
        <f>editketerangancetak!L14</f>
        <v>2</v>
      </c>
    </row>
    <row r="9" spans="1:31" s="23" customFormat="1" ht="20.25" customHeight="1" x14ac:dyDescent="0.2">
      <c r="A9" s="128" t="s">
        <v>122</v>
      </c>
      <c r="B9" s="128" t="s">
        <v>123</v>
      </c>
      <c r="C9" s="128" t="s">
        <v>124</v>
      </c>
      <c r="D9" s="128" t="s">
        <v>125</v>
      </c>
      <c r="E9" s="128" t="s">
        <v>3</v>
      </c>
      <c r="F9" s="128" t="s">
        <v>97</v>
      </c>
      <c r="G9" s="128" t="s">
        <v>50</v>
      </c>
      <c r="H9" s="128" t="s">
        <v>81</v>
      </c>
      <c r="I9" s="128" t="s">
        <v>87</v>
      </c>
      <c r="J9" s="128" t="s">
        <v>128</v>
      </c>
      <c r="K9" s="128" t="s">
        <v>135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0.25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0.30138888888888882</v>
      </c>
      <c r="AA9" s="89" t="s">
        <v>3</v>
      </c>
      <c r="AB9" s="89" t="s">
        <v>3</v>
      </c>
      <c r="AC9" s="89" t="s">
        <v>3</v>
      </c>
      <c r="AD9" s="89">
        <f>editketerangancetak!L15</f>
        <v>3</v>
      </c>
      <c r="AE9" s="77"/>
    </row>
    <row r="10" spans="1:31" s="23" customFormat="1" ht="20.25" customHeight="1" x14ac:dyDescent="0.2">
      <c r="A10" s="128" t="s">
        <v>122</v>
      </c>
      <c r="B10" s="128" t="s">
        <v>123</v>
      </c>
      <c r="C10" s="128" t="s">
        <v>124</v>
      </c>
      <c r="D10" s="128" t="s">
        <v>125</v>
      </c>
      <c r="E10" s="128" t="s">
        <v>3</v>
      </c>
      <c r="F10" s="128" t="s">
        <v>98</v>
      </c>
      <c r="G10" s="128" t="s">
        <v>50</v>
      </c>
      <c r="H10" s="128" t="s">
        <v>81</v>
      </c>
      <c r="I10" s="128" t="s">
        <v>87</v>
      </c>
      <c r="J10" s="128" t="s">
        <v>120</v>
      </c>
      <c r="K10" s="128" t="s">
        <v>136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0.25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0.31875000000000003</v>
      </c>
      <c r="AA10" s="89" t="s">
        <v>3</v>
      </c>
      <c r="AB10" s="89" t="s">
        <v>3</v>
      </c>
      <c r="AC10" s="89" t="s">
        <v>3</v>
      </c>
      <c r="AD10" s="89">
        <f>editketerangancetak!L16</f>
        <v>4</v>
      </c>
      <c r="AE10" s="78"/>
    </row>
    <row r="11" spans="1:31" s="23" customFormat="1" ht="20.25" customHeight="1" x14ac:dyDescent="0.2">
      <c r="A11" s="128" t="s">
        <v>122</v>
      </c>
      <c r="B11" s="128" t="s">
        <v>123</v>
      </c>
      <c r="C11" s="128" t="s">
        <v>124</v>
      </c>
      <c r="D11" s="128" t="s">
        <v>125</v>
      </c>
      <c r="E11" s="128" t="s">
        <v>3</v>
      </c>
      <c r="F11" s="128" t="s">
        <v>99</v>
      </c>
      <c r="G11" s="128" t="s">
        <v>50</v>
      </c>
      <c r="H11" s="128" t="s">
        <v>81</v>
      </c>
      <c r="I11" s="128" t="s">
        <v>87</v>
      </c>
      <c r="J11" s="128" t="s">
        <v>126</v>
      </c>
      <c r="K11" s="128" t="s">
        <v>137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0.27777777777777779</v>
      </c>
      <c r="AA11" s="89" t="s">
        <v>3</v>
      </c>
      <c r="AB11" s="89" t="s">
        <v>3</v>
      </c>
      <c r="AC11" s="89" t="s">
        <v>3</v>
      </c>
      <c r="AD11" s="89">
        <f>editketerangancetak!L17</f>
        <v>5</v>
      </c>
    </row>
    <row r="12" spans="1:31" s="23" customFormat="1" ht="20.25" customHeight="1" x14ac:dyDescent="0.2">
      <c r="A12" s="128" t="s">
        <v>122</v>
      </c>
      <c r="B12" s="128" t="s">
        <v>123</v>
      </c>
      <c r="C12" s="128" t="s">
        <v>124</v>
      </c>
      <c r="D12" s="128" t="s">
        <v>125</v>
      </c>
      <c r="E12" s="128" t="s">
        <v>3</v>
      </c>
      <c r="F12" s="128" t="s">
        <v>100</v>
      </c>
      <c r="G12" s="128" t="s">
        <v>78</v>
      </c>
      <c r="H12" s="128" t="s">
        <v>81</v>
      </c>
      <c r="I12" s="128" t="s">
        <v>88</v>
      </c>
      <c r="J12" s="128" t="s">
        <v>114</v>
      </c>
      <c r="K12" s="128" t="s">
        <v>138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0.16666666699999999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0.18055555555555552</v>
      </c>
      <c r="AA12" s="89" t="s">
        <v>3</v>
      </c>
      <c r="AB12" s="89" t="s">
        <v>3</v>
      </c>
      <c r="AC12" s="89" t="s">
        <v>3</v>
      </c>
      <c r="AD12" s="89">
        <f>editketerangancetak!L18</f>
        <v>6</v>
      </c>
    </row>
    <row r="13" spans="1:31" s="23" customFormat="1" ht="20.25" customHeight="1" x14ac:dyDescent="0.2">
      <c r="A13" s="128" t="s">
        <v>122</v>
      </c>
      <c r="B13" s="128" t="s">
        <v>123</v>
      </c>
      <c r="C13" s="128" t="s">
        <v>124</v>
      </c>
      <c r="D13" s="128" t="s">
        <v>125</v>
      </c>
      <c r="E13" s="128" t="s">
        <v>3</v>
      </c>
      <c r="F13" s="128" t="s">
        <v>101</v>
      </c>
      <c r="G13" s="128" t="s">
        <v>79</v>
      </c>
      <c r="H13" s="128" t="s">
        <v>81</v>
      </c>
      <c r="I13" s="128" t="s">
        <v>89</v>
      </c>
      <c r="J13" s="128" t="s">
        <v>139</v>
      </c>
      <c r="K13" s="128" t="s">
        <v>140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0.20833333300000001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0.26180555555555562</v>
      </c>
      <c r="AA13" s="89" t="s">
        <v>3</v>
      </c>
      <c r="AB13" s="89" t="s">
        <v>3</v>
      </c>
      <c r="AC13" s="89" t="s">
        <v>3</v>
      </c>
      <c r="AD13" s="89">
        <f>editketerangancetak!L19</f>
        <v>7</v>
      </c>
    </row>
    <row r="14" spans="1:31" s="23" customFormat="1" ht="20.25" customHeight="1" x14ac:dyDescent="0.2">
      <c r="A14" s="128" t="s">
        <v>122</v>
      </c>
      <c r="B14" s="128" t="s">
        <v>123</v>
      </c>
      <c r="C14" s="128" t="s">
        <v>124</v>
      </c>
      <c r="D14" s="128" t="s">
        <v>125</v>
      </c>
      <c r="E14" s="128" t="s">
        <v>3</v>
      </c>
      <c r="F14" s="128" t="s">
        <v>102</v>
      </c>
      <c r="G14" s="128" t="s">
        <v>50</v>
      </c>
      <c r="H14" s="128" t="s">
        <v>81</v>
      </c>
      <c r="I14" s="128" t="s">
        <v>87</v>
      </c>
      <c r="J14" s="128" t="s">
        <v>128</v>
      </c>
      <c r="K14" s="128" t="s">
        <v>137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0.28125</v>
      </c>
      <c r="AA14" s="89" t="s">
        <v>3</v>
      </c>
      <c r="AB14" s="89" t="s">
        <v>3</v>
      </c>
      <c r="AC14" s="89" t="s">
        <v>3</v>
      </c>
      <c r="AD14" s="89">
        <f>editketerangancetak!L20</f>
        <v>2</v>
      </c>
    </row>
    <row r="15" spans="1:31" s="23" customFormat="1" ht="20.25" customHeight="1" x14ac:dyDescent="0.2">
      <c r="A15" s="128" t="s">
        <v>122</v>
      </c>
      <c r="B15" s="128" t="s">
        <v>123</v>
      </c>
      <c r="C15" s="128" t="s">
        <v>124</v>
      </c>
      <c r="D15" s="128" t="s">
        <v>125</v>
      </c>
      <c r="E15" s="128" t="s">
        <v>3</v>
      </c>
      <c r="F15" s="128" t="s">
        <v>103</v>
      </c>
      <c r="G15" s="128" t="s">
        <v>50</v>
      </c>
      <c r="H15" s="128" t="s">
        <v>81</v>
      </c>
      <c r="I15" s="128" t="s">
        <v>87</v>
      </c>
      <c r="J15" s="128" t="s">
        <v>121</v>
      </c>
      <c r="K15" s="128" t="s">
        <v>141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0.25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0.29166666666666663</v>
      </c>
      <c r="AA15" s="89" t="s">
        <v>3</v>
      </c>
      <c r="AB15" s="89" t="s">
        <v>3</v>
      </c>
      <c r="AC15" s="89" t="s">
        <v>3</v>
      </c>
      <c r="AD15" s="89">
        <f>editketerangancetak!L21</f>
        <v>3</v>
      </c>
      <c r="AE15" s="77"/>
    </row>
    <row r="16" spans="1:31" s="23" customFormat="1" ht="20.25" customHeight="1" x14ac:dyDescent="0.2">
      <c r="A16" s="128" t="s">
        <v>122</v>
      </c>
      <c r="B16" s="128" t="s">
        <v>123</v>
      </c>
      <c r="C16" s="128" t="s">
        <v>124</v>
      </c>
      <c r="D16" s="128" t="s">
        <v>125</v>
      </c>
      <c r="E16" s="128" t="s">
        <v>3</v>
      </c>
      <c r="F16" s="128" t="s">
        <v>104</v>
      </c>
      <c r="G16" s="128" t="s">
        <v>50</v>
      </c>
      <c r="H16" s="128" t="s">
        <v>81</v>
      </c>
      <c r="I16" s="128" t="s">
        <v>87</v>
      </c>
      <c r="J16" s="128" t="s">
        <v>142</v>
      </c>
      <c r="K16" s="128" t="s">
        <v>143</v>
      </c>
      <c r="L16" s="89">
        <f t="shared" si="2"/>
        <v>1</v>
      </c>
      <c r="M16" s="89">
        <f t="shared" si="3"/>
        <v>1</v>
      </c>
      <c r="N16" s="89" t="s">
        <v>3</v>
      </c>
      <c r="O16" s="89" t="s">
        <v>3</v>
      </c>
      <c r="P16" s="89" t="s">
        <v>3</v>
      </c>
      <c r="Q16" s="89" t="s">
        <v>3</v>
      </c>
      <c r="R16" s="124">
        <f t="shared" si="4"/>
        <v>0.25</v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>
        <f t="shared" si="5"/>
        <v>0.3</v>
      </c>
      <c r="AA16" s="89" t="s">
        <v>3</v>
      </c>
      <c r="AB16" s="89" t="s">
        <v>3</v>
      </c>
      <c r="AC16" s="89" t="s">
        <v>3</v>
      </c>
      <c r="AD16" s="89">
        <f>editketerangancetak!L22</f>
        <v>4</v>
      </c>
      <c r="AE16" s="78"/>
    </row>
    <row r="17" spans="1:31" s="23" customFormat="1" ht="20.25" customHeight="1" x14ac:dyDescent="0.2">
      <c r="A17" s="128" t="s">
        <v>122</v>
      </c>
      <c r="B17" s="128" t="s">
        <v>123</v>
      </c>
      <c r="C17" s="128" t="s">
        <v>124</v>
      </c>
      <c r="D17" s="128" t="s">
        <v>125</v>
      </c>
      <c r="E17" s="128" t="s">
        <v>3</v>
      </c>
      <c r="F17" s="128" t="s">
        <v>105</v>
      </c>
      <c r="G17" s="128" t="s">
        <v>50</v>
      </c>
      <c r="H17" s="128" t="s">
        <v>81</v>
      </c>
      <c r="I17" s="128" t="s">
        <v>87</v>
      </c>
      <c r="J17" s="128" t="s">
        <v>144</v>
      </c>
      <c r="K17" s="128" t="s">
        <v>135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0.29861111111111105</v>
      </c>
      <c r="AA17" s="89" t="s">
        <v>3</v>
      </c>
      <c r="AB17" s="89" t="s">
        <v>3</v>
      </c>
      <c r="AC17" s="89" t="s">
        <v>3</v>
      </c>
      <c r="AD17" s="89">
        <f>editketerangancetak!L23</f>
        <v>5</v>
      </c>
    </row>
    <row r="18" spans="1:31" s="23" customFormat="1" ht="20.25" customHeight="1" x14ac:dyDescent="0.2">
      <c r="A18" s="128" t="s">
        <v>122</v>
      </c>
      <c r="B18" s="128" t="s">
        <v>123</v>
      </c>
      <c r="C18" s="128" t="s">
        <v>124</v>
      </c>
      <c r="D18" s="128" t="s">
        <v>125</v>
      </c>
      <c r="E18" s="128" t="s">
        <v>3</v>
      </c>
      <c r="F18" s="128" t="s">
        <v>106</v>
      </c>
      <c r="G18" s="128" t="s">
        <v>78</v>
      </c>
      <c r="H18" s="128" t="s">
        <v>81</v>
      </c>
      <c r="I18" s="128" t="s">
        <v>88</v>
      </c>
      <c r="J18" s="128" t="s">
        <v>145</v>
      </c>
      <c r="K18" s="128" t="s">
        <v>116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0.16666666699999999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0.17569444444444449</v>
      </c>
      <c r="AA18" s="89" t="s">
        <v>3</v>
      </c>
      <c r="AB18" s="89" t="s">
        <v>3</v>
      </c>
      <c r="AC18" s="89" t="s">
        <v>3</v>
      </c>
      <c r="AD18" s="89">
        <f>editketerangancetak!L24</f>
        <v>6</v>
      </c>
    </row>
    <row r="19" spans="1:31" s="23" customFormat="1" ht="20.25" customHeight="1" x14ac:dyDescent="0.2">
      <c r="A19" s="128" t="s">
        <v>122</v>
      </c>
      <c r="B19" s="128" t="s">
        <v>123</v>
      </c>
      <c r="C19" s="128" t="s">
        <v>124</v>
      </c>
      <c r="D19" s="128" t="s">
        <v>125</v>
      </c>
      <c r="E19" s="128" t="s">
        <v>3</v>
      </c>
      <c r="F19" s="128" t="s">
        <v>107</v>
      </c>
      <c r="G19" s="128" t="s">
        <v>79</v>
      </c>
      <c r="H19" s="128" t="s">
        <v>81</v>
      </c>
      <c r="I19" s="128" t="s">
        <v>89</v>
      </c>
      <c r="J19" s="128" t="s">
        <v>146</v>
      </c>
      <c r="K19" s="128" t="s">
        <v>147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0.20833333300000001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0.25069444444444444</v>
      </c>
      <c r="AA19" s="89" t="s">
        <v>3</v>
      </c>
      <c r="AB19" s="89" t="s">
        <v>3</v>
      </c>
      <c r="AC19" s="89" t="s">
        <v>3</v>
      </c>
      <c r="AD19" s="89">
        <f>editketerangancetak!L25</f>
        <v>7</v>
      </c>
    </row>
    <row r="20" spans="1:31" s="23" customFormat="1" ht="20.25" customHeight="1" x14ac:dyDescent="0.2">
      <c r="A20" s="128" t="s">
        <v>122</v>
      </c>
      <c r="B20" s="128" t="s">
        <v>123</v>
      </c>
      <c r="C20" s="128" t="s">
        <v>124</v>
      </c>
      <c r="D20" s="128" t="s">
        <v>125</v>
      </c>
      <c r="E20" s="128" t="s">
        <v>3</v>
      </c>
      <c r="F20" s="128" t="s">
        <v>108</v>
      </c>
      <c r="G20" s="128" t="s">
        <v>50</v>
      </c>
      <c r="H20" s="128" t="s">
        <v>81</v>
      </c>
      <c r="I20" s="128" t="s">
        <v>87</v>
      </c>
      <c r="J20" s="128" t="s">
        <v>128</v>
      </c>
      <c r="K20" s="128" t="s">
        <v>148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0.27361111111111114</v>
      </c>
      <c r="AA20" s="89" t="s">
        <v>3</v>
      </c>
      <c r="AB20" s="89" t="s">
        <v>3</v>
      </c>
      <c r="AC20" s="89" t="s">
        <v>3</v>
      </c>
      <c r="AD20" s="89">
        <f>editketerangancetak!L26</f>
        <v>2</v>
      </c>
    </row>
    <row r="21" spans="1:31" s="23" customFormat="1" ht="20.25" customHeight="1" x14ac:dyDescent="0.2">
      <c r="A21" s="128" t="s">
        <v>122</v>
      </c>
      <c r="B21" s="128" t="s">
        <v>123</v>
      </c>
      <c r="C21" s="128" t="s">
        <v>124</v>
      </c>
      <c r="D21" s="128" t="s">
        <v>125</v>
      </c>
      <c r="E21" s="128" t="s">
        <v>3</v>
      </c>
      <c r="F21" s="128" t="s">
        <v>109</v>
      </c>
      <c r="G21" s="128" t="s">
        <v>50</v>
      </c>
      <c r="H21" s="128" t="s">
        <v>81</v>
      </c>
      <c r="I21" s="128" t="s">
        <v>87</v>
      </c>
      <c r="J21" s="128" t="s">
        <v>149</v>
      </c>
      <c r="K21" s="128" t="s">
        <v>150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0.25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0.39097222222222222</v>
      </c>
      <c r="AA21" s="89" t="s">
        <v>3</v>
      </c>
      <c r="AB21" s="89" t="s">
        <v>3</v>
      </c>
      <c r="AC21" s="89" t="s">
        <v>3</v>
      </c>
      <c r="AD21" s="89">
        <f>editketerangancetak!L27</f>
        <v>3</v>
      </c>
      <c r="AE21" s="77"/>
    </row>
    <row r="22" spans="1:31" s="23" customFormat="1" ht="20.25" customHeight="1" x14ac:dyDescent="0.2">
      <c r="A22" s="128" t="s">
        <v>122</v>
      </c>
      <c r="B22" s="128" t="s">
        <v>123</v>
      </c>
      <c r="C22" s="128" t="s">
        <v>124</v>
      </c>
      <c r="D22" s="128" t="s">
        <v>125</v>
      </c>
      <c r="E22" s="128" t="s">
        <v>3</v>
      </c>
      <c r="F22" s="128" t="s">
        <v>110</v>
      </c>
      <c r="G22" s="128" t="s">
        <v>50</v>
      </c>
      <c r="H22" s="128" t="s">
        <v>81</v>
      </c>
      <c r="I22" s="128" t="s">
        <v>87</v>
      </c>
      <c r="J22" s="128" t="s">
        <v>151</v>
      </c>
      <c r="K22" s="128" t="s">
        <v>141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0.25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0.30486111111111108</v>
      </c>
      <c r="AA22" s="89" t="s">
        <v>3</v>
      </c>
      <c r="AB22" s="89" t="s">
        <v>3</v>
      </c>
      <c r="AC22" s="89" t="s">
        <v>3</v>
      </c>
      <c r="AD22" s="89">
        <f>editketerangancetak!L28</f>
        <v>4</v>
      </c>
      <c r="AE22" s="78"/>
    </row>
    <row r="23" spans="1:31" s="23" customFormat="1" ht="20.25" customHeight="1" x14ac:dyDescent="0.2">
      <c r="A23" s="128" t="s">
        <v>122</v>
      </c>
      <c r="B23" s="128" t="s">
        <v>123</v>
      </c>
      <c r="C23" s="128" t="s">
        <v>124</v>
      </c>
      <c r="D23" s="128" t="s">
        <v>125</v>
      </c>
      <c r="E23" s="128" t="s">
        <v>3</v>
      </c>
      <c r="F23" s="128" t="s">
        <v>111</v>
      </c>
      <c r="G23" s="128" t="s">
        <v>50</v>
      </c>
      <c r="H23" s="128" t="s">
        <v>81</v>
      </c>
      <c r="I23" s="128" t="s">
        <v>87</v>
      </c>
      <c r="J23" s="128" t="s">
        <v>118</v>
      </c>
      <c r="K23" s="128" t="s">
        <v>152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0.2819444444444445</v>
      </c>
      <c r="AA23" s="89" t="s">
        <v>3</v>
      </c>
      <c r="AB23" s="89" t="s">
        <v>3</v>
      </c>
      <c r="AC23" s="89" t="s">
        <v>3</v>
      </c>
      <c r="AD23" s="89">
        <f>editketerangancetak!L29</f>
        <v>5</v>
      </c>
    </row>
    <row r="24" spans="1:31" s="23" customFormat="1" ht="20.25" customHeight="1" x14ac:dyDescent="0.2">
      <c r="A24" s="128" t="s">
        <v>122</v>
      </c>
      <c r="B24" s="128" t="s">
        <v>123</v>
      </c>
      <c r="C24" s="128" t="s">
        <v>124</v>
      </c>
      <c r="D24" s="128" t="s">
        <v>125</v>
      </c>
      <c r="E24" s="128" t="s">
        <v>3</v>
      </c>
      <c r="F24" s="128" t="s">
        <v>112</v>
      </c>
      <c r="G24" s="128" t="s">
        <v>78</v>
      </c>
      <c r="H24" s="128" t="s">
        <v>81</v>
      </c>
      <c r="I24" s="128" t="s">
        <v>88</v>
      </c>
      <c r="J24" s="128" t="s">
        <v>128</v>
      </c>
      <c r="K24" s="128" t="s">
        <v>153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0.16666666699999999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0.18611111111111112</v>
      </c>
      <c r="AA24" s="89" t="s">
        <v>3</v>
      </c>
      <c r="AB24" s="89" t="s">
        <v>3</v>
      </c>
      <c r="AC24" s="89" t="s">
        <v>3</v>
      </c>
      <c r="AD24" s="89">
        <f>editketerangancetak!L30</f>
        <v>6</v>
      </c>
    </row>
    <row r="25" spans="1:31" s="23" customFormat="1" ht="20.25" customHeight="1" x14ac:dyDescent="0.2">
      <c r="A25" s="128" t="s">
        <v>122</v>
      </c>
      <c r="B25" s="128" t="s">
        <v>123</v>
      </c>
      <c r="C25" s="128" t="s">
        <v>124</v>
      </c>
      <c r="D25" s="128" t="s">
        <v>125</v>
      </c>
      <c r="E25" s="128" t="s">
        <v>3</v>
      </c>
      <c r="F25" s="128" t="s">
        <v>113</v>
      </c>
      <c r="G25" s="128" t="s">
        <v>79</v>
      </c>
      <c r="H25" s="128" t="s">
        <v>81</v>
      </c>
      <c r="I25" s="128" t="s">
        <v>89</v>
      </c>
      <c r="J25" s="128" t="s">
        <v>146</v>
      </c>
      <c r="K25" s="128" t="s">
        <v>87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0.20833333300000001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0.26180555555555551</v>
      </c>
      <c r="AA25" s="89" t="s">
        <v>3</v>
      </c>
      <c r="AB25" s="89" t="s">
        <v>3</v>
      </c>
      <c r="AC25" s="89" t="s">
        <v>3</v>
      </c>
      <c r="AD25" s="89">
        <f>editketerangancetak!L31</f>
        <v>7</v>
      </c>
    </row>
    <row r="26" spans="1:31" s="23" customFormat="1" ht="20.25" customHeight="1" x14ac:dyDescent="0.2">
      <c r="A26" s="128" t="s">
        <v>122</v>
      </c>
      <c r="B26" s="128" t="s">
        <v>123</v>
      </c>
      <c r="C26" s="128" t="s">
        <v>124</v>
      </c>
      <c r="D26" s="128" t="s">
        <v>125</v>
      </c>
      <c r="E26" s="128" t="s">
        <v>3</v>
      </c>
      <c r="F26" s="128" t="s">
        <v>115</v>
      </c>
      <c r="G26" s="128" t="s">
        <v>50</v>
      </c>
      <c r="H26" s="128" t="s">
        <v>81</v>
      </c>
      <c r="I26" s="128" t="s">
        <v>87</v>
      </c>
      <c r="J26" s="128" t="s">
        <v>154</v>
      </c>
      <c r="K26" s="128" t="s">
        <v>155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0.27986111111111112</v>
      </c>
      <c r="AA26" s="89" t="s">
        <v>3</v>
      </c>
      <c r="AB26" s="89" t="s">
        <v>3</v>
      </c>
      <c r="AC26" s="89" t="s">
        <v>3</v>
      </c>
      <c r="AD26" s="89">
        <f>editketerangancetak!L32</f>
        <v>2</v>
      </c>
    </row>
    <row r="27" spans="1:31" s="23" customFormat="1" ht="20.2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89" t="str">
        <f t="shared" si="2"/>
        <v/>
      </c>
      <c r="M27" s="89" t="str">
        <f>L27</f>
        <v/>
      </c>
      <c r="N27" s="89"/>
      <c r="O27" s="89"/>
      <c r="P27" s="89"/>
      <c r="Q27" s="89"/>
      <c r="R27" s="124" t="str">
        <f t="shared" si="4"/>
        <v/>
      </c>
      <c r="S27" s="89"/>
      <c r="T27" s="89"/>
      <c r="U27" s="89"/>
      <c r="V27" s="89"/>
      <c r="W27" s="89"/>
      <c r="X27" s="89"/>
      <c r="Y27" s="89"/>
      <c r="Z27" s="105" t="str">
        <f>IF(L27=1,K27-J27,"")</f>
        <v/>
      </c>
      <c r="AA27" s="89"/>
      <c r="AB27" s="89"/>
      <c r="AC27" s="89"/>
      <c r="AD27" s="89" t="e">
        <f>editketerangancetak!L33</f>
        <v>#VALUE!</v>
      </c>
      <c r="AE27" s="77"/>
    </row>
    <row r="28" spans="1:31" ht="15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89" t="str">
        <f t="shared" si="2"/>
        <v/>
      </c>
      <c r="M28" s="89" t="str">
        <f t="shared" si="3"/>
        <v/>
      </c>
      <c r="N28" s="89"/>
      <c r="O28" s="89"/>
      <c r="P28" s="89"/>
      <c r="Q28" s="89"/>
      <c r="R28" s="124" t="str">
        <f t="shared" si="4"/>
        <v/>
      </c>
      <c r="S28" s="89"/>
      <c r="T28" s="89"/>
      <c r="U28" s="89"/>
      <c r="V28" s="89"/>
      <c r="W28" s="89"/>
      <c r="X28" s="89"/>
      <c r="Y28" s="89"/>
      <c r="Z28" s="105" t="str">
        <f t="shared" si="5"/>
        <v/>
      </c>
      <c r="AA28" s="89"/>
      <c r="AB28" s="89"/>
      <c r="AC28" s="89"/>
      <c r="AD28" s="89" t="e">
        <f>editketerangancetak!L34</f>
        <v>#VALUE!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25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>
        <f t="shared" si="6"/>
        <v>1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 t="e">
        <f t="shared" si="6"/>
        <v>#VALUE!</v>
      </c>
      <c r="R58" s="22" t="s">
        <v>44</v>
      </c>
    </row>
    <row r="59" spans="12:18" hidden="1" x14ac:dyDescent="0.25">
      <c r="L59" s="24" t="e">
        <f t="shared" si="6"/>
        <v>#VALUE!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27:K28" name="Range1_1"/>
    <protectedRange sqref="A1:K26" name="Range1_3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64</v>
      </c>
      <c r="B2" s="88" t="str">
        <f>IF(copasnamajadwal!B2="","",copasnamajadwal!B2)</f>
        <v>03</v>
      </c>
      <c r="C2" s="88" t="str">
        <f>IF(copasnamajadwal!C2="","",copasnamajadwal!C2)</f>
        <v>0244742644300053</v>
      </c>
      <c r="D2" s="88" t="str">
        <f>IF(copasnamajadwal!D2="","",copasnamajadwal!D2)</f>
        <v>SUMARMI</v>
      </c>
      <c r="E2" s="88" t="str">
        <f>IF(copasnamajadwal!E2="","",copasnamajadwal!E2)</f>
        <v/>
      </c>
      <c r="F2" s="96" t="str">
        <f>IF(copasnamajadwal!F2="","",copasnamajadwal!F2)</f>
        <v>02/09/2019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0.28263888888888888</v>
      </c>
      <c r="K2" s="98">
        <f>IF(copasnamajadwal!K2="","",copasnamajadwal!K2)+TIME(0,AH2,0)</f>
        <v>0.57222222222222219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0.28888888888888886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2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64</v>
      </c>
      <c r="B3" s="88" t="str">
        <f>IF(copasnamajadwal!B3="","",copasnamajadwal!B3)</f>
        <v>03</v>
      </c>
      <c r="C3" s="88" t="str">
        <f>IF(copasnamajadwal!C3="","",copasnamajadwal!C3)</f>
        <v>0244742644300053</v>
      </c>
      <c r="D3" s="88" t="str">
        <f>IF(copasnamajadwal!D3="","",copasnamajadwal!D3)</f>
        <v>SUMARMI</v>
      </c>
      <c r="E3" s="88" t="str">
        <f>IF(copasnamajadwal!E3="","",copasnamajadwal!E3)</f>
        <v/>
      </c>
      <c r="F3" s="96" t="str">
        <f>IF(copasnamajadwal!F3="","",copasnamajadwal!F3)</f>
        <v>03/09/2019</v>
      </c>
      <c r="G3" s="88" t="str">
        <f>IF(copasnamajadwal!G3="","",copasnamajadwal!G3)</f>
        <v>Sergu Sen-Kam</v>
      </c>
      <c r="H3" s="88" t="str">
        <f>IF(copasnamajadwal!H3="","",copasnamajadwal!H3)</f>
        <v>07:00</v>
      </c>
      <c r="I3" s="88" t="str">
        <f>IF(copasnamajadwal!I3="","",copasnamajadwal!I3)</f>
        <v>13:00</v>
      </c>
      <c r="J3" s="97">
        <f>IF(copasnamajadwal!J3="","",copasnamajadwal!J3)+TIME(0,AG3,0)</f>
        <v>0.27916666666666667</v>
      </c>
      <c r="K3" s="98">
        <f>IF(copasnamajadwal!K3="","",copasnamajadwal!K3)+TIME(0,AH3,0)</f>
        <v>0.60972222222222228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0.25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0.3305555555555556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3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64</v>
      </c>
      <c r="B4" s="88" t="str">
        <f>IF(copasnamajadwal!B4="","",copasnamajadwal!B4)</f>
        <v>03</v>
      </c>
      <c r="C4" s="88" t="str">
        <f>IF(copasnamajadwal!C4="","",copasnamajadwal!C4)</f>
        <v>0244742644300053</v>
      </c>
      <c r="D4" s="88" t="str">
        <f>IF(copasnamajadwal!D4="","",copasnamajadwal!D4)</f>
        <v>SUMARMI</v>
      </c>
      <c r="E4" s="88" t="str">
        <f>IF(copasnamajadwal!E4="","",copasnamajadwal!E4)</f>
        <v/>
      </c>
      <c r="F4" s="96" t="str">
        <f>IF(copasnamajadwal!F4="","",copasnamajadwal!F4)</f>
        <v>04/09/2019</v>
      </c>
      <c r="G4" s="88" t="str">
        <f>IF(copasnamajadwal!G4="","",copasnamajadwal!G4)</f>
        <v>Sergu Sen-Kam</v>
      </c>
      <c r="H4" s="88" t="str">
        <f>IF(copasnamajadwal!H4="","",copasnamajadwal!H4)</f>
        <v>07:00</v>
      </c>
      <c r="I4" s="88" t="str">
        <f>IF(copasnamajadwal!I4="","",copasnamajadwal!I4)</f>
        <v>13:00</v>
      </c>
      <c r="J4" s="97">
        <f>IF(copasnamajadwal!J4="","",copasnamajadwal!J4)+TIME(0,AG4,0)</f>
        <v>0.26250000000000001</v>
      </c>
      <c r="K4" s="98">
        <f>IF(copasnamajadwal!K4="","",copasnamajadwal!K4)+TIME(0,AH4,0)</f>
        <v>0.56319444444444444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0.25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0.3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4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64</v>
      </c>
      <c r="B5" s="88" t="str">
        <f>IF(copasnamajadwal!B5="","",copasnamajadwal!B5)</f>
        <v>03</v>
      </c>
      <c r="C5" s="88" t="str">
        <f>IF(copasnamajadwal!C5="","",copasnamajadwal!C5)</f>
        <v>0244742644300053</v>
      </c>
      <c r="D5" s="88" t="str">
        <f>IF(copasnamajadwal!D5="","",copasnamajadwal!D5)</f>
        <v>SUMARMI</v>
      </c>
      <c r="E5" s="88" t="str">
        <f>IF(copasnamajadwal!E5="","",copasnamajadwal!E5)</f>
        <v/>
      </c>
      <c r="F5" s="96" t="str">
        <f>IF(copasnamajadwal!F5="","",copasnamajadwal!F5)</f>
        <v>05/09/2019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0.27847222222222223</v>
      </c>
      <c r="K5" s="98">
        <f>IF(copasnamajadwal!K5="","",copasnamajadwal!K5)+TIME(0,AH5,0)</f>
        <v>0.57430555555555551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0.29513888888888884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5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64</v>
      </c>
      <c r="B6" s="88" t="str">
        <f>IF(copasnamajadwal!B6="","",copasnamajadwal!B6)</f>
        <v>03</v>
      </c>
      <c r="C6" s="88" t="str">
        <f>IF(copasnamajadwal!C6="","",copasnamajadwal!C6)</f>
        <v>0244742644300053</v>
      </c>
      <c r="D6" s="88" t="str">
        <f>IF(copasnamajadwal!D6="","",copasnamajadwal!D6)</f>
        <v>SUMARMI</v>
      </c>
      <c r="E6" s="88" t="str">
        <f>IF(copasnamajadwal!E6="","",copasnamajadwal!E6)</f>
        <v/>
      </c>
      <c r="F6" s="96" t="str">
        <f>IF(copasnamajadwal!F6="","",copasnamajadwal!F6)</f>
        <v>06/09/2019</v>
      </c>
      <c r="G6" s="88" t="str">
        <f>IF(copasnamajadwal!G6="","",copasnamajadwal!G6)</f>
        <v>Sergu Jum</v>
      </c>
      <c r="H6" s="88" t="str">
        <f>IF(copasnamajadwal!H6="","",copasnamajadwal!H6)</f>
        <v>07:00</v>
      </c>
      <c r="I6" s="88" t="str">
        <f>IF(copasnamajadwal!I6="","",copasnamajadwal!I6)</f>
        <v>11:00</v>
      </c>
      <c r="J6" s="97">
        <f>IF(copasnamajadwal!J6="","",copasnamajadwal!J6)+TIME(0,AG6,0)</f>
        <v>0.28055555555555556</v>
      </c>
      <c r="K6" s="98">
        <f>IF(copasnamajadwal!K6="","",copasnamajadwal!K6)+TIME(0,AH6,0)</f>
        <v>0.46944444444444444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0.16666666699999999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0.18888888888888888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6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64</v>
      </c>
      <c r="B7" s="88" t="str">
        <f>IF(copasnamajadwal!B7="","",copasnamajadwal!B7)</f>
        <v>03</v>
      </c>
      <c r="C7" s="88" t="str">
        <f>IF(copasnamajadwal!C7="","",copasnamajadwal!C7)</f>
        <v>0244742644300053</v>
      </c>
      <c r="D7" s="88" t="str">
        <f>IF(copasnamajadwal!D7="","",copasnamajadwal!D7)</f>
        <v>SUMARMI</v>
      </c>
      <c r="E7" s="88" t="str">
        <f>IF(copasnamajadwal!E7="","",copasnamajadwal!E7)</f>
        <v/>
      </c>
      <c r="F7" s="96" t="str">
        <f>IF(copasnamajadwal!F7="","",copasnamajadwal!F7)</f>
        <v>07/09/2019</v>
      </c>
      <c r="G7" s="88" t="str">
        <f>IF(copasnamajadwal!G7="","",copasnamajadwal!G7)</f>
        <v>sergu sabtu</v>
      </c>
      <c r="H7" s="88" t="str">
        <f>IF(copasnamajadwal!H7="","",copasnamajadwal!H7)</f>
        <v>07:00</v>
      </c>
      <c r="I7" s="88" t="str">
        <f>IF(copasnamajadwal!I7="","",copasnamajadwal!I7)</f>
        <v>12:00</v>
      </c>
      <c r="J7" s="97">
        <f>IF(copasnamajadwal!J7="","",copasnamajadwal!J7)+TIME(0,AG7,0)</f>
        <v>0.28263888888888888</v>
      </c>
      <c r="K7" s="98">
        <f>IF(copasnamajadwal!K7="","",copasnamajadwal!K7)+TIME(0,AH7,0)</f>
        <v>0.51944444444444449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0.20833333300000001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0.23611111111111116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7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64</v>
      </c>
      <c r="B8" s="88" t="str">
        <f>IF(copasnamajadwal!B8="","",copasnamajadwal!B8)</f>
        <v>03</v>
      </c>
      <c r="C8" s="88" t="str">
        <f>IF(copasnamajadwal!C8="","",copasnamajadwal!C8)</f>
        <v>0244742644300053</v>
      </c>
      <c r="D8" s="88" t="str">
        <f>IF(copasnamajadwal!D8="","",copasnamajadwal!D8)</f>
        <v>SUMARMI</v>
      </c>
      <c r="E8" s="88" t="str">
        <f>IF(copasnamajadwal!E8="","",copasnamajadwal!E8)</f>
        <v/>
      </c>
      <c r="F8" s="96" t="str">
        <f>IF(copasnamajadwal!F8="","",copasnamajadwal!F8)</f>
        <v>09/09/2019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0.27291666666666664</v>
      </c>
      <c r="K8" s="98">
        <f>IF(copasnamajadwal!K8="","",copasnamajadwal!K8)+TIME(0,AH8,0)</f>
        <v>0.5708333333333333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0.29652777777777778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2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64</v>
      </c>
      <c r="B9" s="88" t="str">
        <f>IF(copasnamajadwal!B9="","",copasnamajadwal!B9)</f>
        <v>03</v>
      </c>
      <c r="C9" s="88" t="str">
        <f>IF(copasnamajadwal!C9="","",copasnamajadwal!C9)</f>
        <v>0244742644300053</v>
      </c>
      <c r="D9" s="88" t="str">
        <f>IF(copasnamajadwal!D9="","",copasnamajadwal!D9)</f>
        <v>SUMARMI</v>
      </c>
      <c r="E9" s="88" t="str">
        <f>IF(copasnamajadwal!E9="","",copasnamajadwal!E9)</f>
        <v/>
      </c>
      <c r="F9" s="96" t="str">
        <f>IF(copasnamajadwal!F9="","",copasnamajadwal!F9)</f>
        <v>10/09/2019</v>
      </c>
      <c r="G9" s="88" t="str">
        <f>IF(copasnamajadwal!G9="","",copasnamajadwal!G9)</f>
        <v>Sergu Sen-Kam</v>
      </c>
      <c r="H9" s="88" t="str">
        <f>IF(copasnamajadwal!H9="","",copasnamajadwal!H9)</f>
        <v>07:00</v>
      </c>
      <c r="I9" s="88" t="str">
        <f>IF(copasnamajadwal!I9="","",copasnamajadwal!I9)</f>
        <v>13:00</v>
      </c>
      <c r="J9" s="97">
        <f>IF(copasnamajadwal!J9="","",copasnamajadwal!J9)+TIME(0,AG9,0)</f>
        <v>0.27916666666666667</v>
      </c>
      <c r="K9" s="98">
        <f>IF(copasnamajadwal!K9="","",copasnamajadwal!K9)+TIME(0,AH9,0)</f>
        <v>0.58333333333333326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0.25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0.30138888888888882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3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64</v>
      </c>
      <c r="B10" s="88" t="str">
        <f>IF(copasnamajadwal!B10="","",copasnamajadwal!B10)</f>
        <v>03</v>
      </c>
      <c r="C10" s="88" t="str">
        <f>IF(copasnamajadwal!C10="","",copasnamajadwal!C10)</f>
        <v>0244742644300053</v>
      </c>
      <c r="D10" s="88" t="str">
        <f>IF(copasnamajadwal!D10="","",copasnamajadwal!D10)</f>
        <v>SUMARMI</v>
      </c>
      <c r="E10" s="88" t="str">
        <f>IF(copasnamajadwal!E10="","",copasnamajadwal!E10)</f>
        <v/>
      </c>
      <c r="F10" s="96" t="str">
        <f>IF(copasnamajadwal!F10="","",copasnamajadwal!F10)</f>
        <v>11/09/2019</v>
      </c>
      <c r="G10" s="88" t="str">
        <f>IF(copasnamajadwal!G10="","",copasnamajadwal!G10)</f>
        <v>Sergu Sen-Kam</v>
      </c>
      <c r="H10" s="88" t="str">
        <f>IF(copasnamajadwal!H10="","",copasnamajadwal!H10)</f>
        <v>07:00</v>
      </c>
      <c r="I10" s="88" t="str">
        <f>IF(copasnamajadwal!I10="","",copasnamajadwal!I10)</f>
        <v>13:00</v>
      </c>
      <c r="J10" s="97">
        <f>IF(copasnamajadwal!J10="","",copasnamajadwal!J10)+TIME(0,AG10,0)</f>
        <v>0.27430555555555552</v>
      </c>
      <c r="K10" s="98">
        <f>IF(copasnamajadwal!K10="","",copasnamajadwal!K10)+TIME(0,AH10,0)</f>
        <v>0.59444444444444444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0.25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0.31875000000000003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4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64</v>
      </c>
      <c r="B11" s="88" t="str">
        <f>IF(copasnamajadwal!B11="","",copasnamajadwal!B11)</f>
        <v>03</v>
      </c>
      <c r="C11" s="88" t="str">
        <f>IF(copasnamajadwal!C11="","",copasnamajadwal!C11)</f>
        <v>0244742644300053</v>
      </c>
      <c r="D11" s="88" t="str">
        <f>IF(copasnamajadwal!D11="","",copasnamajadwal!D11)</f>
        <v>SUMARMI</v>
      </c>
      <c r="E11" s="88" t="str">
        <f>IF(copasnamajadwal!E11="","",copasnamajadwal!E11)</f>
        <v/>
      </c>
      <c r="F11" s="96" t="str">
        <f>IF(copasnamajadwal!F11="","",copasnamajadwal!F11)</f>
        <v>12/09/2019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0.28263888888888888</v>
      </c>
      <c r="K11" s="98">
        <f>IF(copasnamajadwal!K11="","",copasnamajadwal!K11)+TIME(0,AH11,0)</f>
        <v>0.56111111111111112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0.27777777777777779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5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64</v>
      </c>
      <c r="B12" s="88" t="str">
        <f>IF(copasnamajadwal!B12="","",copasnamajadwal!B12)</f>
        <v>03</v>
      </c>
      <c r="C12" s="88" t="str">
        <f>IF(copasnamajadwal!C12="","",copasnamajadwal!C12)</f>
        <v>0244742644300053</v>
      </c>
      <c r="D12" s="88" t="str">
        <f>IF(copasnamajadwal!D12="","",copasnamajadwal!D12)</f>
        <v>SUMARMI</v>
      </c>
      <c r="E12" s="88" t="str">
        <f>IF(copasnamajadwal!E12="","",copasnamajadwal!E12)</f>
        <v/>
      </c>
      <c r="F12" s="96" t="str">
        <f>IF(copasnamajadwal!F12="","",copasnamajadwal!F12)</f>
        <v>13/09/2019</v>
      </c>
      <c r="G12" s="88" t="str">
        <f>IF(copasnamajadwal!G12="","",copasnamajadwal!G12)</f>
        <v>Sergu Jum</v>
      </c>
      <c r="H12" s="88" t="str">
        <f>IF(copasnamajadwal!H12="","",copasnamajadwal!H12)</f>
        <v>07:00</v>
      </c>
      <c r="I12" s="88" t="str">
        <f>IF(copasnamajadwal!I12="","",copasnamajadwal!I12)</f>
        <v>11:00</v>
      </c>
      <c r="J12" s="97">
        <f>IF(copasnamajadwal!J12="","",copasnamajadwal!J12)+TIME(0,AG12,0)</f>
        <v>0.27986111111111112</v>
      </c>
      <c r="K12" s="98">
        <f>IF(copasnamajadwal!K12="","",copasnamajadwal!K12)+TIME(0,AH12,0)</f>
        <v>0.46041666666666664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0.16666666699999999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0.18055555555555552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6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64</v>
      </c>
      <c r="B13" s="88" t="str">
        <f>IF(copasnamajadwal!B13="","",copasnamajadwal!B13)</f>
        <v>03</v>
      </c>
      <c r="C13" s="88" t="str">
        <f>IF(copasnamajadwal!C13="","",copasnamajadwal!C13)</f>
        <v>0244742644300053</v>
      </c>
      <c r="D13" s="88" t="str">
        <f>IF(copasnamajadwal!D13="","",copasnamajadwal!D13)</f>
        <v>SUMARMI</v>
      </c>
      <c r="E13" s="88" t="str">
        <f>IF(copasnamajadwal!E13="","",copasnamajadwal!E13)</f>
        <v/>
      </c>
      <c r="F13" s="96" t="str">
        <f>IF(copasnamajadwal!F13="","",copasnamajadwal!F13)</f>
        <v>14/09/2019</v>
      </c>
      <c r="G13" s="88" t="str">
        <f>IF(copasnamajadwal!G13="","",copasnamajadwal!G13)</f>
        <v>sergu sabtu</v>
      </c>
      <c r="H13" s="88" t="str">
        <f>IF(copasnamajadwal!H13="","",copasnamajadwal!H13)</f>
        <v>07:00</v>
      </c>
      <c r="I13" s="88" t="str">
        <f>IF(copasnamajadwal!I13="","",copasnamajadwal!I13)</f>
        <v>12:00</v>
      </c>
      <c r="J13" s="97">
        <f>IF(copasnamajadwal!J13="","",copasnamajadwal!J13)+TIME(0,AG13,0)</f>
        <v>0.28541666666666665</v>
      </c>
      <c r="K13" s="98">
        <f>IF(copasnamajadwal!K13="","",copasnamajadwal!K13)+TIME(0,AH13,0)</f>
        <v>0.54791666666666672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0.20833333300000001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0.26180555555555562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7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64</v>
      </c>
      <c r="B14" s="88" t="str">
        <f>IF(copasnamajadwal!B14="","",copasnamajadwal!B14)</f>
        <v>03</v>
      </c>
      <c r="C14" s="88" t="str">
        <f>IF(copasnamajadwal!C14="","",copasnamajadwal!C14)</f>
        <v>0244742644300053</v>
      </c>
      <c r="D14" s="88" t="str">
        <f>IF(copasnamajadwal!D14="","",copasnamajadwal!D14)</f>
        <v>SUMARMI</v>
      </c>
      <c r="E14" s="88" t="str">
        <f>IF(copasnamajadwal!E14="","",copasnamajadwal!E14)</f>
        <v/>
      </c>
      <c r="F14" s="96" t="str">
        <f>IF(copasnamajadwal!F14="","",copasnamajadwal!F14)</f>
        <v>16/09/2019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0.27916666666666667</v>
      </c>
      <c r="K14" s="98">
        <f>IF(copasnamajadwal!K14="","",copasnamajadwal!K14)+TIME(0,AH14,0)</f>
        <v>0.56180555555555556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0.28125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2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64</v>
      </c>
      <c r="B15" s="88" t="str">
        <f>IF(copasnamajadwal!B15="","",copasnamajadwal!B15)</f>
        <v>03</v>
      </c>
      <c r="C15" s="88" t="str">
        <f>IF(copasnamajadwal!C15="","",copasnamajadwal!C15)</f>
        <v>0244742644300053</v>
      </c>
      <c r="D15" s="88" t="str">
        <f>IF(copasnamajadwal!D15="","",copasnamajadwal!D15)</f>
        <v>SUMARMI</v>
      </c>
      <c r="E15" s="88" t="str">
        <f>IF(copasnamajadwal!E15="","",copasnamajadwal!E15)</f>
        <v/>
      </c>
      <c r="F15" s="96" t="str">
        <f>IF(copasnamajadwal!F15="","",copasnamajadwal!F15)</f>
        <v>17/09/2019</v>
      </c>
      <c r="G15" s="88" t="str">
        <f>IF(copasnamajadwal!G15="","",copasnamajadwal!G15)</f>
        <v>Sergu Sen-Kam</v>
      </c>
      <c r="H15" s="88" t="str">
        <f>IF(copasnamajadwal!H15="","",copasnamajadwal!H15)</f>
        <v>07:00</v>
      </c>
      <c r="I15" s="88" t="str">
        <f>IF(copasnamajadwal!I15="","",copasnamajadwal!I15)</f>
        <v>13:00</v>
      </c>
      <c r="J15" s="97">
        <f>IF(copasnamajadwal!J15="","",copasnamajadwal!J15)+TIME(0,AG15,0)</f>
        <v>0.28263888888888888</v>
      </c>
      <c r="K15" s="98">
        <f>IF(copasnamajadwal!K15="","",copasnamajadwal!K15)+TIME(0,AH15,0)</f>
        <v>0.57499999999999996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0.25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0.29166666666666663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3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64</v>
      </c>
      <c r="B16" s="88" t="str">
        <f>IF(copasnamajadwal!B16="","",copasnamajadwal!B16)</f>
        <v>03</v>
      </c>
      <c r="C16" s="88" t="str">
        <f>IF(copasnamajadwal!C16="","",copasnamajadwal!C16)</f>
        <v>0244742644300053</v>
      </c>
      <c r="D16" s="88" t="str">
        <f>IF(copasnamajadwal!D16="","",copasnamajadwal!D16)</f>
        <v>SUMARMI</v>
      </c>
      <c r="E16" s="88" t="str">
        <f>IF(copasnamajadwal!E16="","",copasnamajadwal!E16)</f>
        <v/>
      </c>
      <c r="F16" s="96" t="str">
        <f>IF(copasnamajadwal!F16="","",copasnamajadwal!F16)</f>
        <v>18/09/2019</v>
      </c>
      <c r="G16" s="88" t="str">
        <f>IF(copasnamajadwal!G16="","",copasnamajadwal!G16)</f>
        <v>Sergu Sen-Kam</v>
      </c>
      <c r="H16" s="88" t="str">
        <f>IF(copasnamajadwal!H16="","",copasnamajadwal!H16)</f>
        <v>07:00</v>
      </c>
      <c r="I16" s="88" t="str">
        <f>IF(copasnamajadwal!I16="","",copasnamajadwal!I16)</f>
        <v>13:00</v>
      </c>
      <c r="J16" s="97">
        <f>IF(copasnamajadwal!J16="","",copasnamajadwal!J16)+TIME(0,AG16,0)</f>
        <v>0.27083333333333331</v>
      </c>
      <c r="K16" s="98">
        <f>IF(copasnamajadwal!K16="","",copasnamajadwal!K16)+TIME(0,AH16,0)</f>
        <v>0.57222222222222219</v>
      </c>
      <c r="L16" s="88">
        <f>IF(copasnamajadwal!L16="","",copasnamajadwal!L16)</f>
        <v>1</v>
      </c>
      <c r="M16" s="88">
        <f>IF(copasnamajadwal!M16="","",copasnamajadwal!M16)</f>
        <v>1</v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>
        <f>IF(copasnamajadwal!R16="","",copasnamajadwal!R16)</f>
        <v>0.25</v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>
        <f>IF(copasnamajadwal!Z16="","",copasnamajadwal!Z16)</f>
        <v>0.3</v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4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64</v>
      </c>
      <c r="B17" s="88" t="str">
        <f>IF(copasnamajadwal!B17="","",copasnamajadwal!B17)</f>
        <v>03</v>
      </c>
      <c r="C17" s="88" t="str">
        <f>IF(copasnamajadwal!C17="","",copasnamajadwal!C17)</f>
        <v>0244742644300053</v>
      </c>
      <c r="D17" s="88" t="str">
        <f>IF(copasnamajadwal!D17="","",copasnamajadwal!D17)</f>
        <v>SUMARMI</v>
      </c>
      <c r="E17" s="88" t="str">
        <f>IF(copasnamajadwal!E17="","",copasnamajadwal!E17)</f>
        <v/>
      </c>
      <c r="F17" s="96" t="str">
        <f>IF(copasnamajadwal!F17="","",copasnamajadwal!F17)</f>
        <v>19/09/2019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0.28263888888888888</v>
      </c>
      <c r="K17" s="98">
        <f>IF(copasnamajadwal!K17="","",copasnamajadwal!K17)+TIME(0,AH17,0)</f>
        <v>0.58124999999999993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0.29861111111111105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5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64</v>
      </c>
      <c r="B18" s="88" t="str">
        <f>IF(copasnamajadwal!B18="","",copasnamajadwal!B18)</f>
        <v>03</v>
      </c>
      <c r="C18" s="88" t="str">
        <f>IF(copasnamajadwal!C18="","",copasnamajadwal!C18)</f>
        <v>0244742644300053</v>
      </c>
      <c r="D18" s="88" t="str">
        <f>IF(copasnamajadwal!D18="","",copasnamajadwal!D18)</f>
        <v>SUMARMI</v>
      </c>
      <c r="E18" s="88" t="str">
        <f>IF(copasnamajadwal!E18="","",copasnamajadwal!E18)</f>
        <v/>
      </c>
      <c r="F18" s="96" t="str">
        <f>IF(copasnamajadwal!F18="","",copasnamajadwal!F18)</f>
        <v>20/09/2019</v>
      </c>
      <c r="G18" s="88" t="str">
        <f>IF(copasnamajadwal!G18="","",copasnamajadwal!G18)</f>
        <v>Sergu Jum</v>
      </c>
      <c r="H18" s="88" t="str">
        <f>IF(copasnamajadwal!H18="","",copasnamajadwal!H18)</f>
        <v>07:00</v>
      </c>
      <c r="I18" s="88" t="str">
        <f>IF(copasnamajadwal!I18="","",copasnamajadwal!I18)</f>
        <v>11:00</v>
      </c>
      <c r="J18" s="97">
        <f>IF(copasnamajadwal!J18="","",copasnamajadwal!J18)+TIME(0,AG18,0)</f>
        <v>0.28402777777777777</v>
      </c>
      <c r="K18" s="98">
        <f>IF(copasnamajadwal!K18="","",copasnamajadwal!K18)+TIME(0,AH18,0)</f>
        <v>0.46111111111111114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0.16666666699999999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0.17569444444444449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6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64</v>
      </c>
      <c r="B19" s="88" t="str">
        <f>IF(copasnamajadwal!B19="","",copasnamajadwal!B19)</f>
        <v>03</v>
      </c>
      <c r="C19" s="88" t="str">
        <f>IF(copasnamajadwal!C19="","",copasnamajadwal!C19)</f>
        <v>0244742644300053</v>
      </c>
      <c r="D19" s="88" t="str">
        <f>IF(copasnamajadwal!D19="","",copasnamajadwal!D19)</f>
        <v>SUMARMI</v>
      </c>
      <c r="E19" s="88" t="str">
        <f>IF(copasnamajadwal!E19="","",copasnamajadwal!E19)</f>
        <v/>
      </c>
      <c r="F19" s="96" t="str">
        <f>IF(copasnamajadwal!F19="","",copasnamajadwal!F19)</f>
        <v>21/09/2019</v>
      </c>
      <c r="G19" s="88" t="str">
        <f>IF(copasnamajadwal!G19="","",copasnamajadwal!G19)</f>
        <v>sergu sabtu</v>
      </c>
      <c r="H19" s="88" t="str">
        <f>IF(copasnamajadwal!H19="","",copasnamajadwal!H19)</f>
        <v>07:00</v>
      </c>
      <c r="I19" s="88" t="str">
        <f>IF(copasnamajadwal!I19="","",copasnamajadwal!I19)</f>
        <v>12:00</v>
      </c>
      <c r="J19" s="97">
        <f>IF(copasnamajadwal!J19="","",copasnamajadwal!J19)+TIME(0,AG19,0)</f>
        <v>0.28055555555555556</v>
      </c>
      <c r="K19" s="98">
        <f>IF(copasnamajadwal!K19="","",copasnamajadwal!K19)+TIME(0,AH19,0)</f>
        <v>0.53194444444444444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0.20833333300000001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0.25069444444444444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7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64</v>
      </c>
      <c r="B20" s="88" t="str">
        <f>IF(copasnamajadwal!B20="","",copasnamajadwal!B20)</f>
        <v>03</v>
      </c>
      <c r="C20" s="88" t="str">
        <f>IF(copasnamajadwal!C20="","",copasnamajadwal!C20)</f>
        <v>0244742644300053</v>
      </c>
      <c r="D20" s="88" t="str">
        <f>IF(copasnamajadwal!D20="","",copasnamajadwal!D20)</f>
        <v>SUMARMI</v>
      </c>
      <c r="E20" s="88" t="str">
        <f>IF(copasnamajadwal!E20="","",copasnamajadwal!E20)</f>
        <v/>
      </c>
      <c r="F20" s="96" t="str">
        <f>IF(copasnamajadwal!F20="","",copasnamajadwal!F20)</f>
        <v>23/09/2019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0.27916666666666667</v>
      </c>
      <c r="K20" s="98">
        <f>IF(copasnamajadwal!K20="","",copasnamajadwal!K20)+TIME(0,AH20,0)</f>
        <v>0.55277777777777781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0.27361111111111114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2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64</v>
      </c>
      <c r="B21" s="88" t="str">
        <f>IF(copasnamajadwal!B21="","",copasnamajadwal!B21)</f>
        <v>03</v>
      </c>
      <c r="C21" s="88" t="str">
        <f>IF(copasnamajadwal!C21="","",copasnamajadwal!C21)</f>
        <v>0244742644300053</v>
      </c>
      <c r="D21" s="88" t="str">
        <f>IF(copasnamajadwal!D21="","",copasnamajadwal!D21)</f>
        <v>SUMARMI</v>
      </c>
      <c r="E21" s="88" t="str">
        <f>IF(copasnamajadwal!E21="","",copasnamajadwal!E21)</f>
        <v/>
      </c>
      <c r="F21" s="96" t="str">
        <f>IF(copasnamajadwal!F21="","",copasnamajadwal!F21)</f>
        <v>24/09/2019</v>
      </c>
      <c r="G21" s="88" t="str">
        <f>IF(copasnamajadwal!G21="","",copasnamajadwal!G21)</f>
        <v>Sergu Sen-Kam</v>
      </c>
      <c r="H21" s="88" t="str">
        <f>IF(copasnamajadwal!H21="","",copasnamajadwal!H21)</f>
        <v>07:00</v>
      </c>
      <c r="I21" s="88" t="str">
        <f>IF(copasnamajadwal!I21="","",copasnamajadwal!I21)</f>
        <v>13:00</v>
      </c>
      <c r="J21" s="97">
        <f>IF(copasnamajadwal!J21="","",copasnamajadwal!J21)+TIME(0,AG21,0)</f>
        <v>0.27291666666666664</v>
      </c>
      <c r="K21" s="98">
        <f>IF(copasnamajadwal!K21="","",copasnamajadwal!K21)+TIME(0,AH21,0)</f>
        <v>0.6645833333333333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0.25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0.39097222222222222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3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64</v>
      </c>
      <c r="B22" s="88" t="str">
        <f>IF(copasnamajadwal!B22="","",copasnamajadwal!B22)</f>
        <v>03</v>
      </c>
      <c r="C22" s="88" t="str">
        <f>IF(copasnamajadwal!C22="","",copasnamajadwal!C22)</f>
        <v>0244742644300053</v>
      </c>
      <c r="D22" s="88" t="str">
        <f>IF(copasnamajadwal!D22="","",copasnamajadwal!D22)</f>
        <v>SUMARMI</v>
      </c>
      <c r="E22" s="88" t="str">
        <f>IF(copasnamajadwal!E22="","",copasnamajadwal!E22)</f>
        <v/>
      </c>
      <c r="F22" s="96" t="str">
        <f>IF(copasnamajadwal!F22="","",copasnamajadwal!F22)</f>
        <v>25/09/2019</v>
      </c>
      <c r="G22" s="88" t="str">
        <f>IF(copasnamajadwal!G22="","",copasnamajadwal!G22)</f>
        <v>Sergu Sen-Kam</v>
      </c>
      <c r="H22" s="88" t="str">
        <f>IF(copasnamajadwal!H22="","",copasnamajadwal!H22)</f>
        <v>07:00</v>
      </c>
      <c r="I22" s="88" t="str">
        <f>IF(copasnamajadwal!I22="","",copasnamajadwal!I22)</f>
        <v>13:00</v>
      </c>
      <c r="J22" s="97">
        <f>IF(copasnamajadwal!J22="","",copasnamajadwal!J22)+TIME(0,AG22,0)</f>
        <v>0.26805555555555555</v>
      </c>
      <c r="K22" s="98">
        <f>IF(copasnamajadwal!K22="","",copasnamajadwal!K22)+TIME(0,AH22,0)</f>
        <v>0.57291666666666663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0.25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0.30486111111111108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4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64</v>
      </c>
      <c r="B23" s="88" t="str">
        <f>IF(copasnamajadwal!B23="","",copasnamajadwal!B23)</f>
        <v>03</v>
      </c>
      <c r="C23" s="88" t="str">
        <f>IF(copasnamajadwal!C23="","",copasnamajadwal!C23)</f>
        <v>0244742644300053</v>
      </c>
      <c r="D23" s="88" t="str">
        <f>IF(copasnamajadwal!D23="","",copasnamajadwal!D23)</f>
        <v>SUMARMI</v>
      </c>
      <c r="E23" s="88" t="str">
        <f>IF(copasnamajadwal!E23="","",copasnamajadwal!E23)</f>
        <v/>
      </c>
      <c r="F23" s="96" t="str">
        <f>IF(copasnamajadwal!F23="","",copasnamajadwal!F23)</f>
        <v>26/09/2019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0.2722222222222222</v>
      </c>
      <c r="K23" s="98">
        <f>IF(copasnamajadwal!K23="","",copasnamajadwal!K23)+TIME(0,AH23,0)</f>
        <v>0.5541666666666667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0.2819444444444445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5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64</v>
      </c>
      <c r="B24" s="88" t="str">
        <f>IF(copasnamajadwal!B24="","",copasnamajadwal!B24)</f>
        <v>03</v>
      </c>
      <c r="C24" s="88" t="str">
        <f>IF(copasnamajadwal!C24="","",copasnamajadwal!C24)</f>
        <v>0244742644300053</v>
      </c>
      <c r="D24" s="88" t="str">
        <f>IF(copasnamajadwal!D24="","",copasnamajadwal!D24)</f>
        <v>SUMARMI</v>
      </c>
      <c r="E24" s="88" t="str">
        <f>IF(copasnamajadwal!E24="","",copasnamajadwal!E24)</f>
        <v/>
      </c>
      <c r="F24" s="96" t="str">
        <f>IF(copasnamajadwal!F24="","",copasnamajadwal!F24)</f>
        <v>27/09/2019</v>
      </c>
      <c r="G24" s="88" t="str">
        <f>IF(copasnamajadwal!G24="","",copasnamajadwal!G24)</f>
        <v>Sergu Jum</v>
      </c>
      <c r="H24" s="88" t="str">
        <f>IF(copasnamajadwal!H24="","",copasnamajadwal!H24)</f>
        <v>07:00</v>
      </c>
      <c r="I24" s="88" t="str">
        <f>IF(copasnamajadwal!I24="","",copasnamajadwal!I24)</f>
        <v>11:00</v>
      </c>
      <c r="J24" s="97">
        <f>IF(copasnamajadwal!J24="","",copasnamajadwal!J24)+TIME(0,AG24,0)</f>
        <v>0.28055555555555556</v>
      </c>
      <c r="K24" s="98">
        <f>IF(copasnamajadwal!K24="","",copasnamajadwal!K24)+TIME(0,AH24,0)</f>
        <v>0.46527777777777779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0.16666666699999999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0.18611111111111112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6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64</v>
      </c>
      <c r="B25" s="88" t="str">
        <f>IF(copasnamajadwal!B25="","",copasnamajadwal!B25)</f>
        <v>03</v>
      </c>
      <c r="C25" s="88" t="str">
        <f>IF(copasnamajadwal!C25="","",copasnamajadwal!C25)</f>
        <v>0244742644300053</v>
      </c>
      <c r="D25" s="88" t="str">
        <f>IF(copasnamajadwal!D25="","",copasnamajadwal!D25)</f>
        <v>SUMARMI</v>
      </c>
      <c r="E25" s="88" t="str">
        <f>IF(copasnamajadwal!E25="","",copasnamajadwal!E25)</f>
        <v/>
      </c>
      <c r="F25" s="96" t="str">
        <f>IF(copasnamajadwal!F25="","",copasnamajadwal!F25)</f>
        <v>28/09/2019</v>
      </c>
      <c r="G25" s="88" t="str">
        <f>IF(copasnamajadwal!G25="","",copasnamajadwal!G25)</f>
        <v>sergu sabtu</v>
      </c>
      <c r="H25" s="88" t="str">
        <f>IF(copasnamajadwal!H25="","",copasnamajadwal!H25)</f>
        <v>07:00</v>
      </c>
      <c r="I25" s="88" t="str">
        <f>IF(copasnamajadwal!I25="","",copasnamajadwal!I25)</f>
        <v>12:00</v>
      </c>
      <c r="J25" s="97">
        <f>IF(copasnamajadwal!J25="","",copasnamajadwal!J25)+TIME(0,AG25,0)</f>
        <v>0.28055555555555556</v>
      </c>
      <c r="K25" s="98">
        <f>IF(copasnamajadwal!K25="","",copasnamajadwal!K25)+TIME(0,AH25,0)</f>
        <v>0.54305555555555551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0.20833333300000001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0.26180555555555551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7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64</v>
      </c>
      <c r="B26" s="88" t="str">
        <f>IF(copasnamajadwal!B26="","",copasnamajadwal!B26)</f>
        <v>03</v>
      </c>
      <c r="C26" s="88" t="str">
        <f>IF(copasnamajadwal!C26="","",copasnamajadwal!C26)</f>
        <v>0244742644300053</v>
      </c>
      <c r="D26" s="88" t="str">
        <f>IF(copasnamajadwal!D26="","",copasnamajadwal!D26)</f>
        <v>SUMARMI</v>
      </c>
      <c r="E26" s="88" t="str">
        <f>IF(copasnamajadwal!E26="","",copasnamajadwal!E26)</f>
        <v/>
      </c>
      <c r="F26" s="96" t="str">
        <f>IF(copasnamajadwal!F26="","",copasnamajadwal!F26)</f>
        <v>30/09/2019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0.28402777777777777</v>
      </c>
      <c r="K26" s="98">
        <f>IF(copasnamajadwal!K26="","",copasnamajadwal!K26)+TIME(0,AH26,0)</f>
        <v>0.56458333333333333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0.27986111111111112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2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/>
      </c>
      <c r="B27" s="88" t="str">
        <f>IF(copasnamajadwal!B27="","",copasnamajadwal!B27)</f>
        <v/>
      </c>
      <c r="C27" s="88" t="str">
        <f>IF(copasnamajadwal!C27="","",copasnamajadwal!C27)</f>
        <v/>
      </c>
      <c r="D27" s="88" t="str">
        <f>IF(copasnamajadwal!D27="","",copasnamajadwal!D27)</f>
        <v/>
      </c>
      <c r="E27" s="88" t="str">
        <f>IF(copasnamajadwal!E27="","",copasnamajadwal!E27)</f>
        <v/>
      </c>
      <c r="F27" s="96" t="str">
        <f>IF(copasnamajadwal!F27="","",copasnamajadwal!F27)</f>
        <v/>
      </c>
      <c r="G27" s="88" t="str">
        <f>IF(copasnamajadwal!G27="","",copasnamajadwal!G27)</f>
        <v/>
      </c>
      <c r="H27" s="88" t="str">
        <f>IF(copasnamajadwal!H27="","",copasnamajadwal!H27)</f>
        <v/>
      </c>
      <c r="I27" s="88" t="str">
        <f>IF(copasnamajadwal!I27="","",copasnamajadwal!I27)</f>
        <v/>
      </c>
      <c r="J27" s="97" t="e">
        <f>IF(copasnamajadwal!J27="","",copasnamajadwal!J27)+TIME(0,AG27,0)</f>
        <v>#VALUE!</v>
      </c>
      <c r="K27" s="98" t="e">
        <f>IF(copasnamajadwal!K27="","",copasnamajadwal!K27)+TIME(0,AH27,0)</f>
        <v>#VALUE!</v>
      </c>
      <c r="L27" s="88" t="str">
        <f>IF(copasnamajadwal!L27="","",copasnamajadwal!L27)</f>
        <v/>
      </c>
      <c r="M27" s="88" t="str">
        <f>IF(copasnamajadwal!M27="","",copasnamajadwal!M27)</f>
        <v/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 t="str">
        <f>IF(copasnamajadwal!R27="","",copasnamajadwal!R27)</f>
        <v/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 t="str">
        <f>IF(copasnamajadwal!Z27="","",copasnamajadwal!Z27)</f>
        <v/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 t="e">
        <f>IF(copasnamajadwal!AD27="","",copasnamajadwal!AD27)</f>
        <v>#VALUE!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/>
      </c>
      <c r="B28" s="88" t="str">
        <f>IF(copasnamajadwal!B28="","",copasnamajadwal!B28)</f>
        <v/>
      </c>
      <c r="C28" s="88" t="str">
        <f>IF(copasnamajadwal!C28="","",copasnamajadwal!C28)</f>
        <v/>
      </c>
      <c r="D28" s="88" t="str">
        <f>IF(copasnamajadwal!D28="","",copasnamajadwal!D28)</f>
        <v/>
      </c>
      <c r="E28" s="88" t="str">
        <f>IF(copasnamajadwal!E28="","",copasnamajadwal!E28)</f>
        <v/>
      </c>
      <c r="F28" s="96" t="str">
        <f>IF(copasnamajadwal!F28="","",copasnamajadwal!F28)</f>
        <v/>
      </c>
      <c r="G28" s="88" t="str">
        <f>IF(copasnamajadwal!G28="","",copasnamajadwal!G28)</f>
        <v/>
      </c>
      <c r="H28" s="88" t="str">
        <f>IF(copasnamajadwal!H28="","",copasnamajadwal!H28)</f>
        <v/>
      </c>
      <c r="I28" s="88" t="str">
        <f>IF(copasnamajadwal!I28="","",copasnamajadwal!I28)</f>
        <v/>
      </c>
      <c r="J28" s="97" t="e">
        <f>IF(copasnamajadwal!J28="","",copasnamajadwal!J28)+TIME(0,AG28,0)</f>
        <v>#VALUE!</v>
      </c>
      <c r="K28" s="98" t="e">
        <f>IF(copasnamajadwal!K28="","",copasnamajadwal!K28)+TIME(0,AH28,0)</f>
        <v>#VALUE!</v>
      </c>
      <c r="L28" s="88" t="str">
        <f>IF(copasnamajadwal!L28="","",copasnamajadwal!L28)</f>
        <v/>
      </c>
      <c r="M28" s="88" t="str">
        <f>IF(copasnamajadwal!M28="","",copasnamajadwal!M28)</f>
        <v/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 t="str">
        <f>IF(copasnamajadwal!R28="","",copasnamajadwal!R28)</f>
        <v/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 t="str">
        <f>IF(copasnamajadwal!Z28="","",copasnamajadwal!Z28)</f>
        <v/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 t="e">
        <f>IF(copasnamajadwal!AD28="","",copasnamajadwal!AD28)</f>
        <v>#VALUE!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>
        <f t="shared" si="0"/>
        <v>1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 t="e">
        <f t="shared" si="0"/>
        <v>#VALUE!</v>
      </c>
      <c r="R58" s="100" t="s">
        <v>44</v>
      </c>
    </row>
    <row r="59" spans="12:18" hidden="1" x14ac:dyDescent="0.25">
      <c r="L59" s="90" t="e">
        <f t="shared" si="0"/>
        <v>#VALUE!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zoomScale="85" zoomScaleNormal="100" zoomScaleSheetLayoutView="85" workbookViewId="0">
      <selection activeCell="J36" sqref="J36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02/09/2019 - 30/09/2019</v>
      </c>
      <c r="M2" s="2" t="str">
        <f>N8</f>
        <v>02/09/2019</v>
      </c>
      <c r="N2" s="2"/>
      <c r="O2" s="2" t="str">
        <f>N40</f>
        <v>30/09/2019</v>
      </c>
    </row>
    <row r="3" spans="1:27" x14ac:dyDescent="0.25"/>
    <row r="4" spans="1:27" x14ac:dyDescent="0.25">
      <c r="A4" s="5" t="s">
        <v>6</v>
      </c>
      <c r="B4" t="str">
        <f>": "&amp;editwaktu!B2</f>
        <v>: 03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SUMARMI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customHeight="1" x14ac:dyDescent="0.25">
      <c r="A8" s="15" t="str">
        <f t="shared" ref="A8:A33" si="0">IFERROR(N8,"")</f>
        <v>02/09/2019</v>
      </c>
      <c r="B8" s="6" t="str">
        <f>editwaktu!H2&amp;" - "&amp;editwaktu!I2</f>
        <v>07:00 - 13:00</v>
      </c>
      <c r="C8" s="79">
        <f>IFERROR(IF(editwaktu!J2=0,"",editwaktu!J2),"")</f>
        <v>0.28263888888888888</v>
      </c>
      <c r="D8" s="79">
        <f>IFERROR(IF(editwaktu!K2=0,"",editwaktu!K2),"")</f>
        <v>0.57222222222222219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0.28888888888888886</v>
      </c>
      <c r="K8" s="19"/>
      <c r="L8" s="76">
        <f>WEEKDAY(A8,1)</f>
        <v>2</v>
      </c>
      <c r="M8" s="8" t="str">
        <f>IF(copasnamajadwal!F2="","",copasnamajadwal!F2)</f>
        <v>02/09/2019</v>
      </c>
      <c r="N8" s="14" t="str">
        <f>M8</f>
        <v>02/09/2019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06:56</v>
      </c>
      <c r="T8" s="108">
        <f>IFERROR(VALUE(RIGHT(S8,2)),"")</f>
        <v>56</v>
      </c>
      <c r="U8" s="107" t="str">
        <f>LEFT(AA8,2)</f>
        <v>06</v>
      </c>
      <c r="V8" s="110" t="str">
        <f>RIGHT(AA8,2)</f>
        <v>57</v>
      </c>
      <c r="W8" s="107">
        <f t="shared" ref="W8:X23" si="1">IFERROR(VALUE(U8),"")</f>
        <v>6</v>
      </c>
      <c r="X8" s="6">
        <f t="shared" si="1"/>
        <v>57</v>
      </c>
      <c r="Y8" s="108">
        <f t="shared" ref="Y8:Y34" si="2">IFERROR(J8*24,"")</f>
        <v>6.9333333333333327</v>
      </c>
      <c r="Z8" s="121">
        <f>IFERROR(D8-C8,"")</f>
        <v>0.2895833333333333</v>
      </c>
      <c r="AA8" s="7" t="str">
        <f>TEXT(Z8,"hh:mm")</f>
        <v>06:57</v>
      </c>
    </row>
    <row r="9" spans="1:27" s="7" customFormat="1" ht="18.75" customHeight="1" x14ac:dyDescent="0.25">
      <c r="A9" s="15" t="str">
        <f t="shared" si="0"/>
        <v>03/09/2019</v>
      </c>
      <c r="B9" s="6" t="str">
        <f>editwaktu!H3&amp;" - "&amp;editwaktu!I3</f>
        <v>07:00 - 13:00</v>
      </c>
      <c r="C9" s="79">
        <f>IFERROR(IF(editwaktu!J3=0,"",editwaktu!J3),"")</f>
        <v>0.27916666666666667</v>
      </c>
      <c r="D9" s="79">
        <f>IFERROR(IF(editwaktu!K3=0,"",editwaktu!K3),"")</f>
        <v>0.60972222222222228</v>
      </c>
      <c r="E9" s="6"/>
      <c r="F9" s="6"/>
      <c r="G9" s="6"/>
      <c r="H9" s="6"/>
      <c r="I9" s="20">
        <f>IFERROR(VALUE(copasnamajadwal!R3),"")</f>
        <v>0.25</v>
      </c>
      <c r="J9" s="20">
        <f>copasnamajadwal!Z3</f>
        <v>0.3305555555555556</v>
      </c>
      <c r="K9" s="19"/>
      <c r="L9" s="76">
        <f>WEEKDAY(A9,1)</f>
        <v>3</v>
      </c>
      <c r="M9" s="8" t="str">
        <f>IF(copasnamajadwal!F3="","",copasnamajadwal!F3)</f>
        <v>03/09/2019</v>
      </c>
      <c r="N9" s="14" t="str">
        <f t="shared" ref="N9:N34" si="3">M9</f>
        <v>03/09/2019</v>
      </c>
      <c r="O9" s="7">
        <f>IFERROR(VALUE(editwaktu!M3),"")</f>
        <v>1</v>
      </c>
      <c r="P9" s="107">
        <f t="shared" ref="P9:P34" si="4">IFERROR(VALUE(TEXT(I9,"hh")),"")</f>
        <v>6</v>
      </c>
      <c r="Q9" s="108">
        <f t="shared" ref="Q9:Q34" si="5">IFERROR(VALUE(RIGHT(TEXT(I9,"hh:mm"),2)),"")</f>
        <v>0</v>
      </c>
      <c r="R9" s="109">
        <f t="shared" ref="R9:R34" si="6">IFERROR(VALUE(TEXT(J9,"hh")),"")</f>
        <v>7</v>
      </c>
      <c r="S9" s="6" t="str">
        <f t="shared" ref="S9:S33" si="7">TEXT(J9,"hh:mm")</f>
        <v>07:56</v>
      </c>
      <c r="T9" s="108">
        <f t="shared" ref="T9:T34" si="8">IFERROR(VALUE(RIGHT(S9,2)),"")</f>
        <v>56</v>
      </c>
      <c r="U9" s="107" t="str">
        <f t="shared" ref="U9:U33" si="9">LEFT(AA9,2)</f>
        <v>07</v>
      </c>
      <c r="V9" s="110" t="str">
        <f t="shared" ref="V9:V34" si="10">RIGHT(AA9,2)</f>
        <v>56</v>
      </c>
      <c r="W9" s="107">
        <f t="shared" si="1"/>
        <v>7</v>
      </c>
      <c r="X9" s="6">
        <f t="shared" si="1"/>
        <v>56</v>
      </c>
      <c r="Y9" s="108">
        <f t="shared" si="2"/>
        <v>7.9333333333333345</v>
      </c>
      <c r="Z9" s="121">
        <f t="shared" ref="Z9:Z34" si="11">IFERROR(D9-C9,"")</f>
        <v>0.3305555555555556</v>
      </c>
      <c r="AA9" s="7" t="str">
        <f t="shared" ref="AA9:AA34" si="12">TEXT(Z9,"hh:mm")</f>
        <v>07:56</v>
      </c>
    </row>
    <row r="10" spans="1:27" s="7" customFormat="1" ht="18.75" customHeight="1" x14ac:dyDescent="0.25">
      <c r="A10" s="15" t="str">
        <f t="shared" si="0"/>
        <v>04/09/2019</v>
      </c>
      <c r="B10" s="6" t="str">
        <f>editwaktu!H4&amp;" - "&amp;editwaktu!I4</f>
        <v>07:00 - 13:00</v>
      </c>
      <c r="C10" s="79">
        <f>IFERROR(IF(editwaktu!J4=0,"",editwaktu!J4),"")</f>
        <v>0.26250000000000001</v>
      </c>
      <c r="D10" s="79">
        <f>IFERROR(IF(editwaktu!K4=0,"",editwaktu!K4),"")</f>
        <v>0.56319444444444444</v>
      </c>
      <c r="E10" s="6"/>
      <c r="F10" s="6"/>
      <c r="G10" s="6"/>
      <c r="H10" s="6"/>
      <c r="I10" s="20">
        <f>IFERROR(VALUE(copasnamajadwal!R4),"")</f>
        <v>0.25</v>
      </c>
      <c r="J10" s="20">
        <f>copasnamajadwal!Z4</f>
        <v>0.3</v>
      </c>
      <c r="K10" s="19"/>
      <c r="L10" s="76">
        <f t="shared" ref="L10:L34" si="13">WEEKDAY(A10,1)</f>
        <v>4</v>
      </c>
      <c r="M10" s="8" t="str">
        <f>IF(copasnamajadwal!F4="","",copasnamajadwal!F4)</f>
        <v>04/09/2019</v>
      </c>
      <c r="N10" s="14" t="str">
        <f t="shared" si="3"/>
        <v>04/09/2019</v>
      </c>
      <c r="O10" s="7">
        <f>IFERROR(VALUE(editwaktu!M4),"")</f>
        <v>1</v>
      </c>
      <c r="P10" s="107">
        <f t="shared" si="4"/>
        <v>6</v>
      </c>
      <c r="Q10" s="108">
        <f t="shared" si="5"/>
        <v>0</v>
      </c>
      <c r="R10" s="109">
        <f t="shared" si="6"/>
        <v>7</v>
      </c>
      <c r="S10" s="6" t="str">
        <f t="shared" si="7"/>
        <v>07:12</v>
      </c>
      <c r="T10" s="108">
        <f t="shared" si="8"/>
        <v>12</v>
      </c>
      <c r="U10" s="107" t="str">
        <f t="shared" si="9"/>
        <v>07</v>
      </c>
      <c r="V10" s="110" t="str">
        <f t="shared" si="10"/>
        <v>13</v>
      </c>
      <c r="W10" s="107">
        <f t="shared" si="1"/>
        <v>7</v>
      </c>
      <c r="X10" s="6">
        <f t="shared" si="1"/>
        <v>13</v>
      </c>
      <c r="Y10" s="108">
        <f t="shared" si="2"/>
        <v>7.1999999999999993</v>
      </c>
      <c r="Z10" s="121">
        <f t="shared" si="11"/>
        <v>0.30069444444444443</v>
      </c>
      <c r="AA10" s="7" t="str">
        <f t="shared" si="12"/>
        <v>07:13</v>
      </c>
    </row>
    <row r="11" spans="1:27" s="7" customFormat="1" ht="18.75" customHeight="1" x14ac:dyDescent="0.25">
      <c r="A11" s="15" t="str">
        <f t="shared" si="0"/>
        <v>05/09/2019</v>
      </c>
      <c r="B11" s="6" t="str">
        <f>editwaktu!H5&amp;" - "&amp;editwaktu!I5</f>
        <v>07:00 - 13:00</v>
      </c>
      <c r="C11" s="79">
        <f>IFERROR(IF(editwaktu!J5=0,"",editwaktu!J5),"")</f>
        <v>0.27847222222222223</v>
      </c>
      <c r="D11" s="79">
        <f>IFERROR(IF(editwaktu!K5=0,"",editwaktu!K5),"")</f>
        <v>0.57430555555555551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0.29513888888888884</v>
      </c>
      <c r="K11" s="19"/>
      <c r="L11" s="76">
        <f t="shared" si="13"/>
        <v>5</v>
      </c>
      <c r="M11" s="8" t="str">
        <f>IF(copasnamajadwal!F5="","",copasnamajadwal!F5)</f>
        <v>05/09/2019</v>
      </c>
      <c r="N11" s="14" t="str">
        <f t="shared" si="3"/>
        <v>05/09/2019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7</v>
      </c>
      <c r="S11" s="6" t="str">
        <f t="shared" si="7"/>
        <v>07:05</v>
      </c>
      <c r="T11" s="108">
        <f t="shared" si="8"/>
        <v>5</v>
      </c>
      <c r="U11" s="107" t="str">
        <f t="shared" si="9"/>
        <v>07</v>
      </c>
      <c r="V11" s="110" t="str">
        <f t="shared" si="10"/>
        <v>06</v>
      </c>
      <c r="W11" s="107">
        <f t="shared" si="1"/>
        <v>7</v>
      </c>
      <c r="X11" s="6">
        <f t="shared" si="1"/>
        <v>6</v>
      </c>
      <c r="Y11" s="108">
        <f t="shared" si="2"/>
        <v>7.0833333333333321</v>
      </c>
      <c r="Z11" s="121">
        <f t="shared" si="11"/>
        <v>0.29583333333333328</v>
      </c>
      <c r="AA11" s="7" t="str">
        <f t="shared" si="12"/>
        <v>07:06</v>
      </c>
    </row>
    <row r="12" spans="1:27" s="7" customFormat="1" ht="18.75" customHeight="1" x14ac:dyDescent="0.25">
      <c r="A12" s="15" t="str">
        <f t="shared" si="0"/>
        <v>06/09/2019</v>
      </c>
      <c r="B12" s="6" t="str">
        <f>editwaktu!H6&amp;" - "&amp;editwaktu!I6</f>
        <v>07:00 - 11:00</v>
      </c>
      <c r="C12" s="79">
        <f>IFERROR(IF(editwaktu!J6=0,"",editwaktu!J6),"")</f>
        <v>0.28055555555555556</v>
      </c>
      <c r="D12" s="79">
        <f>IFERROR(IF(editwaktu!K6=0,"",editwaktu!K6),"")</f>
        <v>0.46944444444444444</v>
      </c>
      <c r="E12" s="6"/>
      <c r="F12" s="6"/>
      <c r="G12" s="6"/>
      <c r="H12" s="6"/>
      <c r="I12" s="20">
        <f>IFERROR(VALUE(copasnamajadwal!R6),"")</f>
        <v>0.16666666699999999</v>
      </c>
      <c r="J12" s="20">
        <f>copasnamajadwal!Z6</f>
        <v>0.18888888888888888</v>
      </c>
      <c r="K12" s="19"/>
      <c r="L12" s="76">
        <f t="shared" si="13"/>
        <v>6</v>
      </c>
      <c r="M12" s="8" t="str">
        <f>IF(copasnamajadwal!F6="","",copasnamajadwal!F6)</f>
        <v>06/09/2019</v>
      </c>
      <c r="N12" s="14" t="str">
        <f t="shared" si="3"/>
        <v>06/09/2019</v>
      </c>
      <c r="O12" s="7">
        <f>IFERROR(VALUE(editwaktu!M6),"")</f>
        <v>1</v>
      </c>
      <c r="P12" s="107">
        <f t="shared" si="4"/>
        <v>4</v>
      </c>
      <c r="Q12" s="108">
        <f t="shared" si="5"/>
        <v>0</v>
      </c>
      <c r="R12" s="109">
        <f t="shared" si="6"/>
        <v>4</v>
      </c>
      <c r="S12" s="6" t="str">
        <f t="shared" si="7"/>
        <v>04:32</v>
      </c>
      <c r="T12" s="108">
        <f t="shared" si="8"/>
        <v>32</v>
      </c>
      <c r="U12" s="107" t="str">
        <f t="shared" si="9"/>
        <v>04</v>
      </c>
      <c r="V12" s="110" t="str">
        <f t="shared" si="10"/>
        <v>32</v>
      </c>
      <c r="W12" s="107">
        <f t="shared" si="1"/>
        <v>4</v>
      </c>
      <c r="X12" s="6">
        <f t="shared" si="1"/>
        <v>32</v>
      </c>
      <c r="Y12" s="108">
        <f t="shared" si="2"/>
        <v>4.5333333333333332</v>
      </c>
      <c r="Z12" s="121">
        <f t="shared" si="11"/>
        <v>0.18888888888888888</v>
      </c>
      <c r="AA12" s="7" t="str">
        <f t="shared" si="12"/>
        <v>04:32</v>
      </c>
    </row>
    <row r="13" spans="1:27" s="7" customFormat="1" ht="18.75" customHeight="1" x14ac:dyDescent="0.25">
      <c r="A13" s="15" t="str">
        <f t="shared" si="0"/>
        <v>07/09/2019</v>
      </c>
      <c r="B13" s="6" t="str">
        <f>editwaktu!H7&amp;" - "&amp;editwaktu!I7</f>
        <v>07:00 - 12:00</v>
      </c>
      <c r="C13" s="79">
        <f>IFERROR(IF(editwaktu!J7=0,"",editwaktu!J7),"")</f>
        <v>0.28263888888888888</v>
      </c>
      <c r="D13" s="79">
        <f>IFERROR(IF(editwaktu!K7=0,"",editwaktu!K7),"")</f>
        <v>0.51944444444444449</v>
      </c>
      <c r="E13" s="6"/>
      <c r="F13" s="6"/>
      <c r="G13" s="6"/>
      <c r="H13" s="6"/>
      <c r="I13" s="20">
        <f>IFERROR(VALUE(copasnamajadwal!R7),"")</f>
        <v>0.20833333300000001</v>
      </c>
      <c r="J13" s="20">
        <f>copasnamajadwal!Z7</f>
        <v>0.23611111111111116</v>
      </c>
      <c r="K13" s="19"/>
      <c r="L13" s="76">
        <f t="shared" si="13"/>
        <v>7</v>
      </c>
      <c r="M13" s="8" t="str">
        <f>IF(copasnamajadwal!F7="","",copasnamajadwal!F7)</f>
        <v>07/09/2019</v>
      </c>
      <c r="N13" s="14" t="str">
        <f t="shared" si="3"/>
        <v>07/09/2019</v>
      </c>
      <c r="O13" s="7">
        <f>IFERROR(VALUE(editwaktu!M7),"")</f>
        <v>1</v>
      </c>
      <c r="P13" s="107">
        <f t="shared" si="4"/>
        <v>5</v>
      </c>
      <c r="Q13" s="108">
        <f t="shared" si="5"/>
        <v>0</v>
      </c>
      <c r="R13" s="109">
        <f t="shared" si="6"/>
        <v>5</v>
      </c>
      <c r="S13" s="6" t="str">
        <f t="shared" si="7"/>
        <v>05:40</v>
      </c>
      <c r="T13" s="108">
        <f t="shared" si="8"/>
        <v>40</v>
      </c>
      <c r="U13" s="107" t="str">
        <f t="shared" si="9"/>
        <v>05</v>
      </c>
      <c r="V13" s="110" t="str">
        <f t="shared" si="10"/>
        <v>41</v>
      </c>
      <c r="W13" s="107">
        <f t="shared" si="1"/>
        <v>5</v>
      </c>
      <c r="X13" s="6">
        <f t="shared" si="1"/>
        <v>41</v>
      </c>
      <c r="Y13" s="108">
        <f t="shared" si="2"/>
        <v>5.6666666666666679</v>
      </c>
      <c r="Z13" s="121">
        <f t="shared" si="11"/>
        <v>0.2368055555555556</v>
      </c>
      <c r="AA13" s="7" t="str">
        <f t="shared" si="12"/>
        <v>05:41</v>
      </c>
    </row>
    <row r="14" spans="1:27" s="7" customFormat="1" ht="18.75" customHeight="1" x14ac:dyDescent="0.25">
      <c r="A14" s="15" t="str">
        <f t="shared" si="0"/>
        <v>09/09/2019</v>
      </c>
      <c r="B14" s="6" t="str">
        <f>editwaktu!H8&amp;" - "&amp;editwaktu!I8</f>
        <v>07:00 - 13:00</v>
      </c>
      <c r="C14" s="79">
        <f>IFERROR(IF(editwaktu!J8=0,"",editwaktu!J8),"")</f>
        <v>0.27291666666666664</v>
      </c>
      <c r="D14" s="79">
        <f>IFERROR(IF(editwaktu!K8=0,"",editwaktu!K8),"")</f>
        <v>0.5708333333333333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0.29652777777777778</v>
      </c>
      <c r="K14" s="19"/>
      <c r="L14" s="76">
        <f t="shared" si="13"/>
        <v>2</v>
      </c>
      <c r="M14" s="8" t="str">
        <f>IF(copasnamajadwal!F8="","",copasnamajadwal!F8)</f>
        <v>09/09/2019</v>
      </c>
      <c r="N14" s="14" t="str">
        <f t="shared" si="3"/>
        <v>09/09/2019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7</v>
      </c>
      <c r="S14" s="6" t="str">
        <f t="shared" si="7"/>
        <v>07:07</v>
      </c>
      <c r="T14" s="108">
        <f t="shared" si="8"/>
        <v>7</v>
      </c>
      <c r="U14" s="107" t="str">
        <f t="shared" si="9"/>
        <v>07</v>
      </c>
      <c r="V14" s="110" t="str">
        <f t="shared" si="10"/>
        <v>09</v>
      </c>
      <c r="W14" s="107">
        <f t="shared" si="1"/>
        <v>7</v>
      </c>
      <c r="X14" s="6">
        <f t="shared" si="1"/>
        <v>9</v>
      </c>
      <c r="Y14" s="108">
        <f t="shared" si="2"/>
        <v>7.1166666666666671</v>
      </c>
      <c r="Z14" s="121">
        <f t="shared" si="11"/>
        <v>0.29791666666666666</v>
      </c>
      <c r="AA14" s="7" t="str">
        <f t="shared" si="12"/>
        <v>07:09</v>
      </c>
    </row>
    <row r="15" spans="1:27" s="7" customFormat="1" ht="18.75" customHeight="1" x14ac:dyDescent="0.25">
      <c r="A15" s="15" t="str">
        <f t="shared" si="0"/>
        <v>10/09/2019</v>
      </c>
      <c r="B15" s="6" t="str">
        <f>editwaktu!H9&amp;" - "&amp;editwaktu!I9</f>
        <v>07:00 - 13:00</v>
      </c>
      <c r="C15" s="79">
        <f>IFERROR(IF(editwaktu!J9=0,"",editwaktu!J9),"")</f>
        <v>0.27916666666666667</v>
      </c>
      <c r="D15" s="79">
        <f>IFERROR(IF(editwaktu!K9=0,"",editwaktu!K9),"")</f>
        <v>0.58333333333333326</v>
      </c>
      <c r="E15" s="6"/>
      <c r="F15" s="6"/>
      <c r="G15" s="6"/>
      <c r="H15" s="6"/>
      <c r="I15" s="20">
        <f>IFERROR(VALUE(copasnamajadwal!R9),"")</f>
        <v>0.25</v>
      </c>
      <c r="J15" s="20">
        <f>copasnamajadwal!Z9</f>
        <v>0.30138888888888882</v>
      </c>
      <c r="K15" s="19"/>
      <c r="L15" s="76">
        <f t="shared" si="13"/>
        <v>3</v>
      </c>
      <c r="M15" s="8" t="str">
        <f>IF(copasnamajadwal!F9="","",copasnamajadwal!F9)</f>
        <v>10/09/2019</v>
      </c>
      <c r="N15" s="14" t="str">
        <f t="shared" si="3"/>
        <v>10/09/2019</v>
      </c>
      <c r="O15" s="7">
        <f>IFERROR(VALUE(editwaktu!M9),"")</f>
        <v>1</v>
      </c>
      <c r="P15" s="107">
        <f t="shared" si="4"/>
        <v>6</v>
      </c>
      <c r="Q15" s="108">
        <f t="shared" si="5"/>
        <v>0</v>
      </c>
      <c r="R15" s="109">
        <f t="shared" si="6"/>
        <v>7</v>
      </c>
      <c r="S15" s="6" t="str">
        <f t="shared" si="7"/>
        <v>07:14</v>
      </c>
      <c r="T15" s="108">
        <f t="shared" si="8"/>
        <v>14</v>
      </c>
      <c r="U15" s="107" t="str">
        <f t="shared" si="9"/>
        <v>07</v>
      </c>
      <c r="V15" s="110" t="str">
        <f t="shared" si="10"/>
        <v>18</v>
      </c>
      <c r="W15" s="107">
        <f t="shared" si="1"/>
        <v>7</v>
      </c>
      <c r="X15" s="6">
        <f t="shared" si="1"/>
        <v>18</v>
      </c>
      <c r="Y15" s="108">
        <f t="shared" si="2"/>
        <v>7.2333333333333316</v>
      </c>
      <c r="Z15" s="121">
        <f t="shared" si="11"/>
        <v>0.30416666666666659</v>
      </c>
      <c r="AA15" s="7" t="str">
        <f t="shared" si="12"/>
        <v>07:18</v>
      </c>
    </row>
    <row r="16" spans="1:27" s="7" customFormat="1" ht="18.75" customHeight="1" x14ac:dyDescent="0.25">
      <c r="A16" s="15" t="str">
        <f t="shared" si="0"/>
        <v>11/09/2019</v>
      </c>
      <c r="B16" s="6" t="str">
        <f>editwaktu!H10&amp;" - "&amp;editwaktu!I10</f>
        <v>07:00 - 13:00</v>
      </c>
      <c r="C16" s="79">
        <f>IFERROR(IF(editwaktu!J10=0,"",editwaktu!J10),"")</f>
        <v>0.27430555555555552</v>
      </c>
      <c r="D16" s="79">
        <f>IFERROR(IF(editwaktu!K10=0,"",editwaktu!K10),"")</f>
        <v>0.59444444444444444</v>
      </c>
      <c r="E16" s="6"/>
      <c r="F16" s="6"/>
      <c r="G16" s="6"/>
      <c r="H16" s="6"/>
      <c r="I16" s="20">
        <f>IFERROR(VALUE(copasnamajadwal!R10),"")</f>
        <v>0.25</v>
      </c>
      <c r="J16" s="20">
        <f>copasnamajadwal!Z10</f>
        <v>0.31875000000000003</v>
      </c>
      <c r="K16" s="19"/>
      <c r="L16" s="76">
        <f t="shared" si="13"/>
        <v>4</v>
      </c>
      <c r="M16" s="8" t="str">
        <f>IF(copasnamajadwal!F10="","",copasnamajadwal!F10)</f>
        <v>11/09/2019</v>
      </c>
      <c r="N16" s="14" t="str">
        <f t="shared" si="3"/>
        <v>11/09/2019</v>
      </c>
      <c r="O16" s="7">
        <f>IFERROR(VALUE(editwaktu!M10),"")</f>
        <v>1</v>
      </c>
      <c r="P16" s="107">
        <f t="shared" si="4"/>
        <v>6</v>
      </c>
      <c r="Q16" s="108">
        <f t="shared" si="5"/>
        <v>0</v>
      </c>
      <c r="R16" s="109">
        <f t="shared" si="6"/>
        <v>7</v>
      </c>
      <c r="S16" s="6" t="str">
        <f t="shared" si="7"/>
        <v>07:39</v>
      </c>
      <c r="T16" s="108">
        <f t="shared" si="8"/>
        <v>39</v>
      </c>
      <c r="U16" s="107" t="str">
        <f t="shared" si="9"/>
        <v>07</v>
      </c>
      <c r="V16" s="110" t="str">
        <f t="shared" si="10"/>
        <v>41</v>
      </c>
      <c r="W16" s="107">
        <f t="shared" si="1"/>
        <v>7</v>
      </c>
      <c r="X16" s="6">
        <f t="shared" si="1"/>
        <v>41</v>
      </c>
      <c r="Y16" s="108">
        <f t="shared" si="2"/>
        <v>7.65</v>
      </c>
      <c r="Z16" s="121">
        <f t="shared" si="11"/>
        <v>0.32013888888888892</v>
      </c>
      <c r="AA16" s="7" t="str">
        <f t="shared" si="12"/>
        <v>07:41</v>
      </c>
    </row>
    <row r="17" spans="1:27" s="7" customFormat="1" ht="18.75" customHeight="1" x14ac:dyDescent="0.25">
      <c r="A17" s="15" t="str">
        <f t="shared" si="0"/>
        <v>12/09/2019</v>
      </c>
      <c r="B17" s="6" t="str">
        <f>editwaktu!H11&amp;" - "&amp;editwaktu!I11</f>
        <v>07:00 - 13:00</v>
      </c>
      <c r="C17" s="79">
        <f>IFERROR(IF(editwaktu!J11=0,"",editwaktu!J11),"")</f>
        <v>0.28263888888888888</v>
      </c>
      <c r="D17" s="79">
        <f>IFERROR(IF(editwaktu!K11=0,"",editwaktu!K11),"")</f>
        <v>0.56111111111111112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0.27777777777777779</v>
      </c>
      <c r="K17" s="19"/>
      <c r="L17" s="76">
        <f t="shared" si="13"/>
        <v>5</v>
      </c>
      <c r="M17" s="8" t="str">
        <f>IF(copasnamajadwal!F11="","",copasnamajadwal!F11)</f>
        <v>12/09/2019</v>
      </c>
      <c r="N17" s="14" t="str">
        <f t="shared" si="3"/>
        <v>12/09/2019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06:40</v>
      </c>
      <c r="T17" s="108">
        <f t="shared" si="8"/>
        <v>40</v>
      </c>
      <c r="U17" s="107" t="str">
        <f t="shared" si="9"/>
        <v>06</v>
      </c>
      <c r="V17" s="110" t="str">
        <f t="shared" si="10"/>
        <v>41</v>
      </c>
      <c r="W17" s="107">
        <f t="shared" si="1"/>
        <v>6</v>
      </c>
      <c r="X17" s="6">
        <f t="shared" si="1"/>
        <v>41</v>
      </c>
      <c r="Y17" s="108">
        <f t="shared" si="2"/>
        <v>6.666666666666667</v>
      </c>
      <c r="Z17" s="121">
        <f t="shared" si="11"/>
        <v>0.27847222222222223</v>
      </c>
      <c r="AA17" s="7" t="str">
        <f t="shared" si="12"/>
        <v>06:41</v>
      </c>
    </row>
    <row r="18" spans="1:27" s="7" customFormat="1" ht="18.75" customHeight="1" x14ac:dyDescent="0.25">
      <c r="A18" s="15" t="str">
        <f t="shared" si="0"/>
        <v>13/09/2019</v>
      </c>
      <c r="B18" s="6" t="str">
        <f>editwaktu!H12&amp;" - "&amp;editwaktu!I12</f>
        <v>07:00 - 11:00</v>
      </c>
      <c r="C18" s="79">
        <f>IFERROR(IF(editwaktu!J12=0,"",editwaktu!J12),"")</f>
        <v>0.27986111111111112</v>
      </c>
      <c r="D18" s="79">
        <f>IFERROR(IF(editwaktu!K12=0,"",editwaktu!K12),"")</f>
        <v>0.46041666666666664</v>
      </c>
      <c r="E18" s="6"/>
      <c r="F18" s="6"/>
      <c r="G18" s="6"/>
      <c r="H18" s="6"/>
      <c r="I18" s="20">
        <f>IFERROR(VALUE(copasnamajadwal!R12),"")</f>
        <v>0.16666666699999999</v>
      </c>
      <c r="J18" s="20">
        <f>copasnamajadwal!Z12</f>
        <v>0.18055555555555552</v>
      </c>
      <c r="K18" s="19"/>
      <c r="L18" s="76">
        <f t="shared" si="13"/>
        <v>6</v>
      </c>
      <c r="M18" s="8" t="str">
        <f>IF(copasnamajadwal!F12="","",copasnamajadwal!F12)</f>
        <v>13/09/2019</v>
      </c>
      <c r="N18" s="14" t="str">
        <f t="shared" si="3"/>
        <v>13/09/2019</v>
      </c>
      <c r="O18" s="7">
        <f>IFERROR(VALUE(editwaktu!M12),"")</f>
        <v>1</v>
      </c>
      <c r="P18" s="107">
        <f t="shared" si="4"/>
        <v>4</v>
      </c>
      <c r="Q18" s="108">
        <f t="shared" si="5"/>
        <v>0</v>
      </c>
      <c r="R18" s="109">
        <f t="shared" si="6"/>
        <v>4</v>
      </c>
      <c r="S18" s="6" t="str">
        <f t="shared" si="7"/>
        <v>04:20</v>
      </c>
      <c r="T18" s="108">
        <f t="shared" si="8"/>
        <v>20</v>
      </c>
      <c r="U18" s="107" t="str">
        <f t="shared" si="9"/>
        <v>04</v>
      </c>
      <c r="V18" s="110" t="str">
        <f t="shared" si="10"/>
        <v>20</v>
      </c>
      <c r="W18" s="107">
        <f t="shared" si="1"/>
        <v>4</v>
      </c>
      <c r="X18" s="6">
        <f t="shared" si="1"/>
        <v>20</v>
      </c>
      <c r="Y18" s="108">
        <f t="shared" si="2"/>
        <v>4.3333333333333321</v>
      </c>
      <c r="Z18" s="121">
        <f t="shared" si="11"/>
        <v>0.18055555555555552</v>
      </c>
      <c r="AA18" s="7" t="str">
        <f t="shared" si="12"/>
        <v>04:20</v>
      </c>
    </row>
    <row r="19" spans="1:27" s="7" customFormat="1" ht="18.75" customHeight="1" x14ac:dyDescent="0.25">
      <c r="A19" s="15" t="str">
        <f t="shared" si="0"/>
        <v>14/09/2019</v>
      </c>
      <c r="B19" s="6" t="str">
        <f>editwaktu!H13&amp;" - "&amp;editwaktu!I13</f>
        <v>07:00 - 12:00</v>
      </c>
      <c r="C19" s="79">
        <f>IFERROR(IF(editwaktu!J13=0,"",editwaktu!J13),"")</f>
        <v>0.28541666666666665</v>
      </c>
      <c r="D19" s="79">
        <f>IFERROR(IF(editwaktu!K13=0,"",editwaktu!K13),"")</f>
        <v>0.54791666666666672</v>
      </c>
      <c r="E19" s="6"/>
      <c r="F19" s="6"/>
      <c r="G19" s="6"/>
      <c r="H19" s="6"/>
      <c r="I19" s="20">
        <f>IFERROR(VALUE(copasnamajadwal!R13),"")</f>
        <v>0.20833333300000001</v>
      </c>
      <c r="J19" s="20">
        <f>copasnamajadwal!Z13</f>
        <v>0.26180555555555562</v>
      </c>
      <c r="K19" s="19"/>
      <c r="L19" s="76">
        <f t="shared" si="13"/>
        <v>7</v>
      </c>
      <c r="M19" s="8" t="str">
        <f>IF(copasnamajadwal!F13="","",copasnamajadwal!F13)</f>
        <v>14/09/2019</v>
      </c>
      <c r="N19" s="14" t="str">
        <f t="shared" si="3"/>
        <v>14/09/2019</v>
      </c>
      <c r="O19" s="7">
        <f>IFERROR(VALUE(editwaktu!M13),"")</f>
        <v>1</v>
      </c>
      <c r="P19" s="107">
        <f t="shared" si="4"/>
        <v>5</v>
      </c>
      <c r="Q19" s="108">
        <f t="shared" si="5"/>
        <v>0</v>
      </c>
      <c r="R19" s="109">
        <f t="shared" si="6"/>
        <v>6</v>
      </c>
      <c r="S19" s="6" t="str">
        <f t="shared" si="7"/>
        <v>06:17</v>
      </c>
      <c r="T19" s="108">
        <f t="shared" si="8"/>
        <v>17</v>
      </c>
      <c r="U19" s="107" t="str">
        <f t="shared" si="9"/>
        <v>06</v>
      </c>
      <c r="V19" s="110" t="str">
        <f t="shared" si="10"/>
        <v>18</v>
      </c>
      <c r="W19" s="107">
        <f t="shared" si="1"/>
        <v>6</v>
      </c>
      <c r="X19" s="6">
        <f t="shared" si="1"/>
        <v>18</v>
      </c>
      <c r="Y19" s="108">
        <f t="shared" si="2"/>
        <v>6.283333333333335</v>
      </c>
      <c r="Z19" s="121">
        <f t="shared" si="11"/>
        <v>0.26250000000000007</v>
      </c>
      <c r="AA19" s="7" t="str">
        <f t="shared" si="12"/>
        <v>06:18</v>
      </c>
    </row>
    <row r="20" spans="1:27" s="7" customFormat="1" ht="18.75" customHeight="1" x14ac:dyDescent="0.25">
      <c r="A20" s="15" t="str">
        <f t="shared" si="0"/>
        <v>16/09/2019</v>
      </c>
      <c r="B20" s="6" t="str">
        <f>editwaktu!H14&amp;" - "&amp;editwaktu!I14</f>
        <v>07:00 - 13:00</v>
      </c>
      <c r="C20" s="79">
        <f>IFERROR(IF(editwaktu!J14=0,"",editwaktu!J14),"")</f>
        <v>0.27916666666666667</v>
      </c>
      <c r="D20" s="79">
        <f>IFERROR(IF(editwaktu!K14=0,"",editwaktu!K14),"")</f>
        <v>0.56180555555555556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0.28125</v>
      </c>
      <c r="K20" s="19"/>
      <c r="L20" s="76">
        <f t="shared" si="13"/>
        <v>2</v>
      </c>
      <c r="M20" s="8" t="str">
        <f>IF(copasnamajadwal!F14="","",copasnamajadwal!F14)</f>
        <v>16/09/2019</v>
      </c>
      <c r="N20" s="14" t="str">
        <f t="shared" si="3"/>
        <v>16/09/2019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6</v>
      </c>
      <c r="S20" s="6" t="str">
        <f t="shared" si="7"/>
        <v>06:45</v>
      </c>
      <c r="T20" s="108">
        <f t="shared" si="8"/>
        <v>45</v>
      </c>
      <c r="U20" s="107" t="str">
        <f t="shared" si="9"/>
        <v>06</v>
      </c>
      <c r="V20" s="110" t="str">
        <f t="shared" si="10"/>
        <v>47</v>
      </c>
      <c r="W20" s="107">
        <f t="shared" si="1"/>
        <v>6</v>
      </c>
      <c r="X20" s="6">
        <f t="shared" si="1"/>
        <v>47</v>
      </c>
      <c r="Y20" s="108">
        <f t="shared" si="2"/>
        <v>6.75</v>
      </c>
      <c r="Z20" s="121">
        <f t="shared" si="11"/>
        <v>0.28263888888888888</v>
      </c>
      <c r="AA20" s="7" t="str">
        <f t="shared" si="12"/>
        <v>06:47</v>
      </c>
    </row>
    <row r="21" spans="1:27" s="7" customFormat="1" ht="18.75" customHeight="1" x14ac:dyDescent="0.25">
      <c r="A21" s="15" t="str">
        <f t="shared" si="0"/>
        <v>17/09/2019</v>
      </c>
      <c r="B21" s="6" t="str">
        <f>editwaktu!H15&amp;" - "&amp;editwaktu!I15</f>
        <v>07:00 - 13:00</v>
      </c>
      <c r="C21" s="79">
        <f>IFERROR(IF(editwaktu!J15=0,"",editwaktu!J15),"")</f>
        <v>0.28263888888888888</v>
      </c>
      <c r="D21" s="79">
        <f>IFERROR(IF(editwaktu!K15=0,"",editwaktu!K15),"")</f>
        <v>0.57499999999999996</v>
      </c>
      <c r="E21" s="6"/>
      <c r="F21" s="6"/>
      <c r="G21" s="6"/>
      <c r="H21" s="6"/>
      <c r="I21" s="20">
        <f>IFERROR(VALUE(copasnamajadwal!R15),"")</f>
        <v>0.25</v>
      </c>
      <c r="J21" s="20">
        <f>copasnamajadwal!Z15</f>
        <v>0.29166666666666663</v>
      </c>
      <c r="K21" s="19"/>
      <c r="L21" s="76">
        <f t="shared" si="13"/>
        <v>3</v>
      </c>
      <c r="M21" s="8" t="str">
        <f>IF(copasnamajadwal!F15="","",copasnamajadwal!F15)</f>
        <v>17/09/2019</v>
      </c>
      <c r="N21" s="14" t="str">
        <f t="shared" si="3"/>
        <v>17/09/2019</v>
      </c>
      <c r="O21" s="7">
        <f>IFERROR(VALUE(editwaktu!M15),"")</f>
        <v>1</v>
      </c>
      <c r="P21" s="107">
        <f t="shared" si="4"/>
        <v>6</v>
      </c>
      <c r="Q21" s="108">
        <f t="shared" si="5"/>
        <v>0</v>
      </c>
      <c r="R21" s="109">
        <f t="shared" si="6"/>
        <v>7</v>
      </c>
      <c r="S21" s="6" t="str">
        <f t="shared" si="7"/>
        <v>07:00</v>
      </c>
      <c r="T21" s="108">
        <f t="shared" si="8"/>
        <v>0</v>
      </c>
      <c r="U21" s="107" t="str">
        <f t="shared" si="9"/>
        <v>07</v>
      </c>
      <c r="V21" s="110" t="str">
        <f t="shared" si="10"/>
        <v>01</v>
      </c>
      <c r="W21" s="107">
        <f t="shared" si="1"/>
        <v>7</v>
      </c>
      <c r="X21" s="6">
        <f t="shared" si="1"/>
        <v>1</v>
      </c>
      <c r="Y21" s="108">
        <f t="shared" si="2"/>
        <v>6.9999999999999991</v>
      </c>
      <c r="Z21" s="121">
        <f t="shared" si="11"/>
        <v>0.29236111111111107</v>
      </c>
      <c r="AA21" s="7" t="str">
        <f t="shared" si="12"/>
        <v>07:01</v>
      </c>
    </row>
    <row r="22" spans="1:27" s="7" customFormat="1" ht="18.75" customHeight="1" x14ac:dyDescent="0.25">
      <c r="A22" s="15" t="str">
        <f t="shared" si="0"/>
        <v>18/09/2019</v>
      </c>
      <c r="B22" s="6" t="str">
        <f>editwaktu!H16&amp;" - "&amp;editwaktu!I16</f>
        <v>07:00 - 13:00</v>
      </c>
      <c r="C22" s="79">
        <f>IFERROR(IF(editwaktu!J16=0,"",editwaktu!J16),"")</f>
        <v>0.27083333333333331</v>
      </c>
      <c r="D22" s="79">
        <f>IFERROR(IF(editwaktu!K16=0,"",editwaktu!K16),"")</f>
        <v>0.57222222222222219</v>
      </c>
      <c r="E22" s="6"/>
      <c r="F22" s="6"/>
      <c r="G22" s="6"/>
      <c r="H22" s="6"/>
      <c r="I22" s="20">
        <f>IFERROR(VALUE(copasnamajadwal!R16),"")</f>
        <v>0.25</v>
      </c>
      <c r="J22" s="20">
        <f>copasnamajadwal!Z16</f>
        <v>0.3</v>
      </c>
      <c r="K22" s="19"/>
      <c r="L22" s="76">
        <f t="shared" si="13"/>
        <v>4</v>
      </c>
      <c r="M22" s="8" t="str">
        <f>IF(copasnamajadwal!F16="","",copasnamajadwal!F16)</f>
        <v>18/09/2019</v>
      </c>
      <c r="N22" s="14" t="str">
        <f t="shared" si="3"/>
        <v>18/09/2019</v>
      </c>
      <c r="O22" s="7">
        <f>IFERROR(VALUE(editwaktu!M16),"")</f>
        <v>1</v>
      </c>
      <c r="P22" s="107">
        <f t="shared" si="4"/>
        <v>6</v>
      </c>
      <c r="Q22" s="108">
        <f t="shared" si="5"/>
        <v>0</v>
      </c>
      <c r="R22" s="109">
        <f t="shared" si="6"/>
        <v>7</v>
      </c>
      <c r="S22" s="6" t="str">
        <f t="shared" si="7"/>
        <v>07:12</v>
      </c>
      <c r="T22" s="108">
        <f t="shared" si="8"/>
        <v>12</v>
      </c>
      <c r="U22" s="107" t="str">
        <f t="shared" si="9"/>
        <v>07</v>
      </c>
      <c r="V22" s="110" t="str">
        <f t="shared" si="10"/>
        <v>14</v>
      </c>
      <c r="W22" s="107">
        <f t="shared" si="1"/>
        <v>7</v>
      </c>
      <c r="X22" s="6">
        <f t="shared" si="1"/>
        <v>14</v>
      </c>
      <c r="Y22" s="108">
        <f t="shared" si="2"/>
        <v>7.1999999999999993</v>
      </c>
      <c r="Z22" s="121">
        <f t="shared" si="11"/>
        <v>0.30138888888888887</v>
      </c>
      <c r="AA22" s="7" t="str">
        <f t="shared" si="12"/>
        <v>07:14</v>
      </c>
    </row>
    <row r="23" spans="1:27" s="7" customFormat="1" ht="18.75" customHeight="1" x14ac:dyDescent="0.25">
      <c r="A23" s="15" t="str">
        <f t="shared" si="0"/>
        <v>19/09/2019</v>
      </c>
      <c r="B23" s="6" t="str">
        <f>editwaktu!H17&amp;" - "&amp;editwaktu!I17</f>
        <v>07:00 - 13:00</v>
      </c>
      <c r="C23" s="79">
        <f>IFERROR(IF(editwaktu!J17=0,"",editwaktu!J17),"")</f>
        <v>0.28263888888888888</v>
      </c>
      <c r="D23" s="79">
        <f>IFERROR(IF(editwaktu!K17=0,"",editwaktu!K17),"")</f>
        <v>0.58124999999999993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0.29861111111111105</v>
      </c>
      <c r="K23" s="19"/>
      <c r="L23" s="76">
        <f t="shared" si="13"/>
        <v>5</v>
      </c>
      <c r="M23" s="8" t="str">
        <f>IF(copasnamajadwal!F17="","",copasnamajadwal!F17)</f>
        <v>19/09/2019</v>
      </c>
      <c r="N23" s="14" t="str">
        <f t="shared" si="3"/>
        <v>19/09/2019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7</v>
      </c>
      <c r="S23" s="6" t="str">
        <f t="shared" si="7"/>
        <v>07:10</v>
      </c>
      <c r="T23" s="108">
        <f t="shared" si="8"/>
        <v>10</v>
      </c>
      <c r="U23" s="107" t="str">
        <f t="shared" si="9"/>
        <v>07</v>
      </c>
      <c r="V23" s="110" t="str">
        <f t="shared" si="10"/>
        <v>10</v>
      </c>
      <c r="W23" s="107">
        <f t="shared" si="1"/>
        <v>7</v>
      </c>
      <c r="X23" s="6">
        <f t="shared" si="1"/>
        <v>10</v>
      </c>
      <c r="Y23" s="108">
        <f t="shared" si="2"/>
        <v>7.1666666666666652</v>
      </c>
      <c r="Z23" s="121">
        <f t="shared" si="11"/>
        <v>0.29861111111111105</v>
      </c>
      <c r="AA23" s="7" t="str">
        <f t="shared" si="12"/>
        <v>07:10</v>
      </c>
    </row>
    <row r="24" spans="1:27" s="7" customFormat="1" ht="18.75" customHeight="1" x14ac:dyDescent="0.25">
      <c r="A24" s="15" t="str">
        <f t="shared" si="0"/>
        <v>20/09/2019</v>
      </c>
      <c r="B24" s="6" t="str">
        <f>editwaktu!H18&amp;" - "&amp;editwaktu!I18</f>
        <v>07:00 - 11:00</v>
      </c>
      <c r="C24" s="79">
        <f>IFERROR(IF(editwaktu!J18=0,"",editwaktu!J18),"")</f>
        <v>0.28402777777777777</v>
      </c>
      <c r="D24" s="79">
        <f>IFERROR(IF(editwaktu!K18=0,"",editwaktu!K18),"")</f>
        <v>0.46111111111111114</v>
      </c>
      <c r="E24" s="6"/>
      <c r="F24" s="6"/>
      <c r="G24" s="6"/>
      <c r="H24" s="6"/>
      <c r="I24" s="20">
        <f>IFERROR(VALUE(copasnamajadwal!R18),"")</f>
        <v>0.16666666699999999</v>
      </c>
      <c r="J24" s="20">
        <f>copasnamajadwal!Z18</f>
        <v>0.17569444444444449</v>
      </c>
      <c r="K24" s="19"/>
      <c r="L24" s="76">
        <f t="shared" si="13"/>
        <v>6</v>
      </c>
      <c r="M24" s="8" t="str">
        <f>IF(copasnamajadwal!F18="","",copasnamajadwal!F18)</f>
        <v>20/09/2019</v>
      </c>
      <c r="N24" s="14" t="str">
        <f t="shared" si="3"/>
        <v>20/09/2019</v>
      </c>
      <c r="O24" s="7">
        <f>IFERROR(VALUE(editwaktu!M18),"")</f>
        <v>1</v>
      </c>
      <c r="P24" s="107">
        <f t="shared" si="4"/>
        <v>4</v>
      </c>
      <c r="Q24" s="108">
        <f t="shared" si="5"/>
        <v>0</v>
      </c>
      <c r="R24" s="109">
        <f t="shared" si="6"/>
        <v>4</v>
      </c>
      <c r="S24" s="6" t="str">
        <f t="shared" si="7"/>
        <v>04:13</v>
      </c>
      <c r="T24" s="108">
        <f t="shared" si="8"/>
        <v>13</v>
      </c>
      <c r="U24" s="107" t="str">
        <f t="shared" si="9"/>
        <v>04</v>
      </c>
      <c r="V24" s="110" t="str">
        <f t="shared" si="10"/>
        <v>15</v>
      </c>
      <c r="W24" s="107">
        <f t="shared" ref="W24:X34" si="14">IFERROR(VALUE(U24),"")</f>
        <v>4</v>
      </c>
      <c r="X24" s="6">
        <f t="shared" si="14"/>
        <v>15</v>
      </c>
      <c r="Y24" s="108">
        <f t="shared" si="2"/>
        <v>4.2166666666666677</v>
      </c>
      <c r="Z24" s="121">
        <f t="shared" si="11"/>
        <v>0.17708333333333337</v>
      </c>
      <c r="AA24" s="7" t="str">
        <f t="shared" si="12"/>
        <v>04:15</v>
      </c>
    </row>
    <row r="25" spans="1:27" s="7" customFormat="1" ht="18.75" customHeight="1" x14ac:dyDescent="0.25">
      <c r="A25" s="15" t="str">
        <f t="shared" si="0"/>
        <v>21/09/2019</v>
      </c>
      <c r="B25" s="6" t="str">
        <f>editwaktu!H19&amp;" - "&amp;editwaktu!I19</f>
        <v>07:00 - 12:00</v>
      </c>
      <c r="C25" s="79">
        <f>IFERROR(IF(editwaktu!J19=0,"",editwaktu!J19),"")</f>
        <v>0.28055555555555556</v>
      </c>
      <c r="D25" s="79">
        <f>IFERROR(IF(editwaktu!K19=0,"",editwaktu!K19),"")</f>
        <v>0.53194444444444444</v>
      </c>
      <c r="E25" s="6"/>
      <c r="F25" s="6"/>
      <c r="G25" s="6"/>
      <c r="H25" s="6"/>
      <c r="I25" s="20">
        <f>IFERROR(VALUE(copasnamajadwal!R19),"")</f>
        <v>0.20833333300000001</v>
      </c>
      <c r="J25" s="20">
        <f>copasnamajadwal!Z19</f>
        <v>0.25069444444444444</v>
      </c>
      <c r="K25" s="19"/>
      <c r="L25" s="76">
        <f t="shared" si="13"/>
        <v>7</v>
      </c>
      <c r="M25" s="8" t="str">
        <f>IF(copasnamajadwal!F19="","",copasnamajadwal!F19)</f>
        <v>21/09/2019</v>
      </c>
      <c r="N25" s="14" t="str">
        <f t="shared" si="3"/>
        <v>21/09/2019</v>
      </c>
      <c r="O25" s="7">
        <f>IFERROR(VALUE(editwaktu!M19),"")</f>
        <v>1</v>
      </c>
      <c r="P25" s="107">
        <f t="shared" si="4"/>
        <v>5</v>
      </c>
      <c r="Q25" s="108">
        <f t="shared" si="5"/>
        <v>0</v>
      </c>
      <c r="R25" s="109">
        <f t="shared" si="6"/>
        <v>6</v>
      </c>
      <c r="S25" s="6" t="str">
        <f t="shared" si="7"/>
        <v>06:01</v>
      </c>
      <c r="T25" s="108">
        <f t="shared" si="8"/>
        <v>1</v>
      </c>
      <c r="U25" s="107" t="str">
        <f t="shared" si="9"/>
        <v>06</v>
      </c>
      <c r="V25" s="110" t="str">
        <f t="shared" si="10"/>
        <v>02</v>
      </c>
      <c r="W25" s="107">
        <f t="shared" si="14"/>
        <v>6</v>
      </c>
      <c r="X25" s="6">
        <f t="shared" si="14"/>
        <v>2</v>
      </c>
      <c r="Y25" s="108">
        <f t="shared" si="2"/>
        <v>6.0166666666666666</v>
      </c>
      <c r="Z25" s="121">
        <f t="shared" si="11"/>
        <v>0.25138888888888888</v>
      </c>
      <c r="AA25" s="7" t="str">
        <f t="shared" si="12"/>
        <v>06:02</v>
      </c>
    </row>
    <row r="26" spans="1:27" s="7" customFormat="1" ht="18.75" customHeight="1" x14ac:dyDescent="0.25">
      <c r="A26" s="15" t="str">
        <f t="shared" si="0"/>
        <v>23/09/2019</v>
      </c>
      <c r="B26" s="6" t="str">
        <f>editwaktu!H20&amp;" - "&amp;editwaktu!I20</f>
        <v>07:00 - 13:00</v>
      </c>
      <c r="C26" s="79">
        <f>IFERROR(IF(editwaktu!J20=0,"",editwaktu!J20),"")</f>
        <v>0.27916666666666667</v>
      </c>
      <c r="D26" s="79">
        <f>IFERROR(IF(editwaktu!K20=0,"",editwaktu!K20),"")</f>
        <v>0.55277777777777781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0.27361111111111114</v>
      </c>
      <c r="K26" s="19"/>
      <c r="L26" s="76">
        <f t="shared" si="13"/>
        <v>2</v>
      </c>
      <c r="M26" s="8" t="str">
        <f>IF(copasnamajadwal!F20="","",copasnamajadwal!F20)</f>
        <v>23/09/2019</v>
      </c>
      <c r="N26" s="14" t="str">
        <f t="shared" si="3"/>
        <v>23/09/2019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6</v>
      </c>
      <c r="S26" s="6" t="str">
        <f t="shared" si="7"/>
        <v>06:34</v>
      </c>
      <c r="T26" s="108">
        <f t="shared" si="8"/>
        <v>34</v>
      </c>
      <c r="U26" s="107" t="str">
        <f t="shared" si="9"/>
        <v>06</v>
      </c>
      <c r="V26" s="110" t="str">
        <f t="shared" si="10"/>
        <v>34</v>
      </c>
      <c r="W26" s="107">
        <f t="shared" si="14"/>
        <v>6</v>
      </c>
      <c r="X26" s="6">
        <f t="shared" si="14"/>
        <v>34</v>
      </c>
      <c r="Y26" s="108">
        <f t="shared" si="2"/>
        <v>6.5666666666666673</v>
      </c>
      <c r="Z26" s="121">
        <f t="shared" si="11"/>
        <v>0.27361111111111114</v>
      </c>
      <c r="AA26" s="7" t="str">
        <f t="shared" si="12"/>
        <v>06:34</v>
      </c>
    </row>
    <row r="27" spans="1:27" s="7" customFormat="1" ht="18.75" customHeight="1" x14ac:dyDescent="0.25">
      <c r="A27" s="15" t="str">
        <f t="shared" si="0"/>
        <v>24/09/2019</v>
      </c>
      <c r="B27" s="6" t="str">
        <f>editwaktu!H21&amp;" - "&amp;editwaktu!I21</f>
        <v>07:00 - 13:00</v>
      </c>
      <c r="C27" s="79">
        <f>IFERROR(IF(editwaktu!J21=0,"",editwaktu!J21),"")</f>
        <v>0.27291666666666664</v>
      </c>
      <c r="D27" s="79">
        <f>IFERROR(IF(editwaktu!K21=0,"",editwaktu!K21),"")</f>
        <v>0.6645833333333333</v>
      </c>
      <c r="E27" s="6"/>
      <c r="F27" s="6"/>
      <c r="G27" s="6"/>
      <c r="H27" s="6"/>
      <c r="I27" s="20">
        <f>IFERROR(VALUE(copasnamajadwal!R21),"")</f>
        <v>0.25</v>
      </c>
      <c r="J27" s="20">
        <f>copasnamajadwal!Z21</f>
        <v>0.39097222222222222</v>
      </c>
      <c r="K27" s="19"/>
      <c r="L27" s="76">
        <f t="shared" si="13"/>
        <v>3</v>
      </c>
      <c r="M27" s="8" t="str">
        <f>IF(copasnamajadwal!F21="","",copasnamajadwal!F21)</f>
        <v>24/09/2019</v>
      </c>
      <c r="N27" s="14" t="str">
        <f t="shared" si="3"/>
        <v>24/09/2019</v>
      </c>
      <c r="O27" s="7">
        <f>IFERROR(VALUE(editwaktu!M21),"")</f>
        <v>1</v>
      </c>
      <c r="P27" s="107">
        <f t="shared" si="4"/>
        <v>6</v>
      </c>
      <c r="Q27" s="108">
        <f t="shared" si="5"/>
        <v>0</v>
      </c>
      <c r="R27" s="109">
        <f t="shared" si="6"/>
        <v>9</v>
      </c>
      <c r="S27" s="6" t="str">
        <f t="shared" si="7"/>
        <v>09:23</v>
      </c>
      <c r="T27" s="108">
        <f t="shared" si="8"/>
        <v>23</v>
      </c>
      <c r="U27" s="107" t="str">
        <f t="shared" si="9"/>
        <v>09</v>
      </c>
      <c r="V27" s="110" t="str">
        <f t="shared" si="10"/>
        <v>24</v>
      </c>
      <c r="W27" s="107">
        <f t="shared" si="14"/>
        <v>9</v>
      </c>
      <c r="X27" s="6">
        <f t="shared" si="14"/>
        <v>24</v>
      </c>
      <c r="Y27" s="108">
        <f t="shared" si="2"/>
        <v>9.3833333333333329</v>
      </c>
      <c r="Z27" s="121">
        <f t="shared" si="11"/>
        <v>0.39166666666666666</v>
      </c>
      <c r="AA27" s="7" t="str">
        <f t="shared" si="12"/>
        <v>09:24</v>
      </c>
    </row>
    <row r="28" spans="1:27" s="7" customFormat="1" ht="18.75" customHeight="1" x14ac:dyDescent="0.25">
      <c r="A28" s="15" t="str">
        <f t="shared" si="0"/>
        <v>25/09/2019</v>
      </c>
      <c r="B28" s="6" t="str">
        <f>editwaktu!H22&amp;" - "&amp;editwaktu!I22</f>
        <v>07:00 - 13:00</v>
      </c>
      <c r="C28" s="79">
        <f>IFERROR(IF(editwaktu!J22=0,"",editwaktu!J22),"")</f>
        <v>0.26805555555555555</v>
      </c>
      <c r="D28" s="79">
        <f>IFERROR(IF(editwaktu!K22=0,"",editwaktu!K22),"")</f>
        <v>0.57291666666666663</v>
      </c>
      <c r="E28" s="6"/>
      <c r="F28" s="6"/>
      <c r="G28" s="6"/>
      <c r="H28" s="6"/>
      <c r="I28" s="20">
        <f>IFERROR(VALUE(copasnamajadwal!R22),"")</f>
        <v>0.25</v>
      </c>
      <c r="J28" s="20">
        <f>copasnamajadwal!Z22</f>
        <v>0.30486111111111108</v>
      </c>
      <c r="K28" s="19"/>
      <c r="L28" s="76">
        <f t="shared" si="13"/>
        <v>4</v>
      </c>
      <c r="M28" s="8" t="str">
        <f>IF(copasnamajadwal!F22="","",copasnamajadwal!F22)</f>
        <v>25/09/2019</v>
      </c>
      <c r="N28" s="14" t="str">
        <f t="shared" si="3"/>
        <v>25/09/2019</v>
      </c>
      <c r="O28" s="7">
        <f>IFERROR(VALUE(editwaktu!M22),"")</f>
        <v>1</v>
      </c>
      <c r="P28" s="107">
        <f t="shared" si="4"/>
        <v>6</v>
      </c>
      <c r="Q28" s="108">
        <f t="shared" si="5"/>
        <v>0</v>
      </c>
      <c r="R28" s="109">
        <f t="shared" si="6"/>
        <v>7</v>
      </c>
      <c r="S28" s="6" t="str">
        <f t="shared" si="7"/>
        <v>07:19</v>
      </c>
      <c r="T28" s="108">
        <f t="shared" si="8"/>
        <v>19</v>
      </c>
      <c r="U28" s="107" t="str">
        <f t="shared" si="9"/>
        <v>07</v>
      </c>
      <c r="V28" s="110" t="str">
        <f t="shared" si="10"/>
        <v>19</v>
      </c>
      <c r="W28" s="107">
        <f t="shared" si="14"/>
        <v>7</v>
      </c>
      <c r="X28" s="6">
        <f t="shared" si="14"/>
        <v>19</v>
      </c>
      <c r="Y28" s="108">
        <f t="shared" si="2"/>
        <v>7.3166666666666664</v>
      </c>
      <c r="Z28" s="121">
        <f t="shared" si="11"/>
        <v>0.30486111111111108</v>
      </c>
      <c r="AA28" s="7" t="str">
        <f t="shared" si="12"/>
        <v>07:19</v>
      </c>
    </row>
    <row r="29" spans="1:27" s="7" customFormat="1" ht="18.75" customHeight="1" x14ac:dyDescent="0.25">
      <c r="A29" s="15" t="str">
        <f t="shared" si="0"/>
        <v>26/09/2019</v>
      </c>
      <c r="B29" s="6" t="str">
        <f>editwaktu!H23&amp;" - "&amp;editwaktu!I23</f>
        <v>07:00 - 13:00</v>
      </c>
      <c r="C29" s="79">
        <f>IFERROR(IF(editwaktu!J23=0,"",editwaktu!J23),"")</f>
        <v>0.2722222222222222</v>
      </c>
      <c r="D29" s="79">
        <f>IFERROR(IF(editwaktu!K23=0,"",editwaktu!K23),"")</f>
        <v>0.5541666666666667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0.2819444444444445</v>
      </c>
      <c r="K29" s="19"/>
      <c r="L29" s="76">
        <f t="shared" si="13"/>
        <v>5</v>
      </c>
      <c r="M29" s="8" t="str">
        <f>IF(copasnamajadwal!F23="","",copasnamajadwal!F23)</f>
        <v>26/09/2019</v>
      </c>
      <c r="N29" s="14" t="str">
        <f t="shared" si="3"/>
        <v>26/09/2019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6</v>
      </c>
      <c r="S29" s="6" t="str">
        <f t="shared" si="7"/>
        <v>06:46</v>
      </c>
      <c r="T29" s="108">
        <f t="shared" si="8"/>
        <v>46</v>
      </c>
      <c r="U29" s="107" t="str">
        <f t="shared" si="9"/>
        <v>06</v>
      </c>
      <c r="V29" s="110" t="str">
        <f t="shared" si="10"/>
        <v>46</v>
      </c>
      <c r="W29" s="107">
        <f t="shared" si="14"/>
        <v>6</v>
      </c>
      <c r="X29" s="6">
        <f t="shared" si="14"/>
        <v>46</v>
      </c>
      <c r="Y29" s="108">
        <f t="shared" si="2"/>
        <v>6.7666666666666675</v>
      </c>
      <c r="Z29" s="121">
        <f t="shared" si="11"/>
        <v>0.2819444444444445</v>
      </c>
      <c r="AA29" s="7" t="str">
        <f t="shared" si="12"/>
        <v>06:46</v>
      </c>
    </row>
    <row r="30" spans="1:27" s="7" customFormat="1" ht="18.75" customHeight="1" x14ac:dyDescent="0.25">
      <c r="A30" s="15" t="str">
        <f t="shared" si="0"/>
        <v>27/09/2019</v>
      </c>
      <c r="B30" s="6" t="str">
        <f>editwaktu!H24&amp;" - "&amp;editwaktu!I24</f>
        <v>07:00 - 11:00</v>
      </c>
      <c r="C30" s="79">
        <f>IFERROR(IF(editwaktu!J24=0,"",editwaktu!J24),"")</f>
        <v>0.28055555555555556</v>
      </c>
      <c r="D30" s="79">
        <f>IFERROR(IF(editwaktu!K24=0,"",editwaktu!K24),"")</f>
        <v>0.46527777777777779</v>
      </c>
      <c r="E30" s="6"/>
      <c r="F30" s="6"/>
      <c r="G30" s="6"/>
      <c r="H30" s="6"/>
      <c r="I30" s="20">
        <f>IFERROR(VALUE(copasnamajadwal!R24),"")</f>
        <v>0.16666666699999999</v>
      </c>
      <c r="J30" s="20">
        <f>copasnamajadwal!Z24</f>
        <v>0.18611111111111112</v>
      </c>
      <c r="K30" s="19"/>
      <c r="L30" s="76">
        <f t="shared" si="13"/>
        <v>6</v>
      </c>
      <c r="M30" s="8" t="str">
        <f>IF(copasnamajadwal!F24="","",copasnamajadwal!F24)</f>
        <v>27/09/2019</v>
      </c>
      <c r="N30" s="14" t="str">
        <f t="shared" si="3"/>
        <v>27/09/2019</v>
      </c>
      <c r="O30" s="7">
        <f>IFERROR(VALUE(editwaktu!M24),"")</f>
        <v>1</v>
      </c>
      <c r="P30" s="107">
        <f t="shared" si="4"/>
        <v>4</v>
      </c>
      <c r="Q30" s="108">
        <f t="shared" si="5"/>
        <v>0</v>
      </c>
      <c r="R30" s="109">
        <f t="shared" si="6"/>
        <v>4</v>
      </c>
      <c r="S30" s="6" t="str">
        <f t="shared" si="7"/>
        <v>04:28</v>
      </c>
      <c r="T30" s="108">
        <f t="shared" si="8"/>
        <v>28</v>
      </c>
      <c r="U30" s="107" t="str">
        <f t="shared" si="9"/>
        <v>04</v>
      </c>
      <c r="V30" s="110" t="str">
        <f t="shared" si="10"/>
        <v>26</v>
      </c>
      <c r="W30" s="107">
        <f t="shared" si="14"/>
        <v>4</v>
      </c>
      <c r="X30" s="6">
        <f t="shared" si="14"/>
        <v>26</v>
      </c>
      <c r="Y30" s="108">
        <f t="shared" si="2"/>
        <v>4.4666666666666668</v>
      </c>
      <c r="Z30" s="121">
        <f t="shared" si="11"/>
        <v>0.18472222222222223</v>
      </c>
      <c r="AA30" s="7" t="str">
        <f t="shared" si="12"/>
        <v>04:26</v>
      </c>
    </row>
    <row r="31" spans="1:27" s="7" customFormat="1" ht="18.75" customHeight="1" x14ac:dyDescent="0.25">
      <c r="A31" s="15" t="str">
        <f t="shared" si="0"/>
        <v>28/09/2019</v>
      </c>
      <c r="B31" s="6" t="str">
        <f>editwaktu!H25&amp;" - "&amp;editwaktu!I25</f>
        <v>07:00 - 12:00</v>
      </c>
      <c r="C31" s="79">
        <f>IFERROR(IF(editwaktu!J25=0,"",editwaktu!J25),"")</f>
        <v>0.28055555555555556</v>
      </c>
      <c r="D31" s="79">
        <f>IFERROR(IF(editwaktu!K25=0,"",editwaktu!K25),"")</f>
        <v>0.54305555555555551</v>
      </c>
      <c r="E31" s="6"/>
      <c r="F31" s="6"/>
      <c r="G31" s="6"/>
      <c r="H31" s="6"/>
      <c r="I31" s="20">
        <f>IFERROR(VALUE(copasnamajadwal!R25),"")</f>
        <v>0.20833333300000001</v>
      </c>
      <c r="J31" s="20">
        <f>copasnamajadwal!Z25</f>
        <v>0.26180555555555551</v>
      </c>
      <c r="K31" s="19"/>
      <c r="L31" s="76">
        <f t="shared" si="13"/>
        <v>7</v>
      </c>
      <c r="M31" s="8" t="str">
        <f>IF(copasnamajadwal!F25="","",copasnamajadwal!F25)</f>
        <v>28/09/2019</v>
      </c>
      <c r="N31" s="14" t="str">
        <f t="shared" si="3"/>
        <v>28/09/2019</v>
      </c>
      <c r="O31" s="7">
        <f>IFERROR(VALUE(editwaktu!M25),"")</f>
        <v>1</v>
      </c>
      <c r="P31" s="107">
        <f t="shared" si="4"/>
        <v>5</v>
      </c>
      <c r="Q31" s="108">
        <f t="shared" si="5"/>
        <v>0</v>
      </c>
      <c r="R31" s="109">
        <f t="shared" si="6"/>
        <v>6</v>
      </c>
      <c r="S31" s="6" t="str">
        <f t="shared" si="7"/>
        <v>06:17</v>
      </c>
      <c r="T31" s="108">
        <f t="shared" si="8"/>
        <v>17</v>
      </c>
      <c r="U31" s="107" t="str">
        <f t="shared" si="9"/>
        <v>06</v>
      </c>
      <c r="V31" s="110" t="str">
        <f t="shared" si="10"/>
        <v>18</v>
      </c>
      <c r="W31" s="107">
        <f t="shared" si="14"/>
        <v>6</v>
      </c>
      <c r="X31" s="6">
        <f t="shared" si="14"/>
        <v>18</v>
      </c>
      <c r="Y31" s="108">
        <f t="shared" si="2"/>
        <v>6.2833333333333323</v>
      </c>
      <c r="Z31" s="121">
        <f t="shared" si="11"/>
        <v>0.26249999999999996</v>
      </c>
      <c r="AA31" s="7" t="str">
        <f t="shared" si="12"/>
        <v>06:18</v>
      </c>
    </row>
    <row r="32" spans="1:27" s="7" customFormat="1" ht="18.75" customHeight="1" x14ac:dyDescent="0.25">
      <c r="A32" s="15" t="str">
        <f t="shared" si="0"/>
        <v>30/09/2019</v>
      </c>
      <c r="B32" s="6" t="str">
        <f>editwaktu!H26&amp;" - "&amp;editwaktu!I26</f>
        <v>07:00 - 13:00</v>
      </c>
      <c r="C32" s="79">
        <f>IFERROR(IF(editwaktu!J26=0,"",editwaktu!J26),"")</f>
        <v>0.28402777777777777</v>
      </c>
      <c r="D32" s="79">
        <f>IFERROR(IF(editwaktu!K26=0,"",editwaktu!K26),"")</f>
        <v>0.56458333333333333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0.27986111111111112</v>
      </c>
      <c r="K32" s="19"/>
      <c r="L32" s="76">
        <f t="shared" si="13"/>
        <v>2</v>
      </c>
      <c r="M32" s="8" t="str">
        <f>IF(copasnamajadwal!F26="","",copasnamajadwal!F26)</f>
        <v>30/09/2019</v>
      </c>
      <c r="N32" s="14" t="str">
        <f t="shared" si="3"/>
        <v>30/09/2019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6</v>
      </c>
      <c r="S32" s="6" t="str">
        <f t="shared" si="7"/>
        <v>06:43</v>
      </c>
      <c r="T32" s="108">
        <f t="shared" si="8"/>
        <v>43</v>
      </c>
      <c r="U32" s="107" t="str">
        <f t="shared" si="9"/>
        <v>06</v>
      </c>
      <c r="V32" s="110" t="str">
        <f t="shared" si="10"/>
        <v>44</v>
      </c>
      <c r="W32" s="107">
        <f t="shared" si="14"/>
        <v>6</v>
      </c>
      <c r="X32" s="6">
        <f t="shared" si="14"/>
        <v>44</v>
      </c>
      <c r="Y32" s="108">
        <f t="shared" si="2"/>
        <v>6.7166666666666668</v>
      </c>
      <c r="Z32" s="121">
        <f t="shared" si="11"/>
        <v>0.28055555555555556</v>
      </c>
      <c r="AA32" s="7" t="str">
        <f t="shared" si="12"/>
        <v>06:44</v>
      </c>
    </row>
    <row r="33" spans="1:27" s="7" customFormat="1" ht="18.75" customHeight="1" x14ac:dyDescent="0.25">
      <c r="A33" s="15" t="str">
        <f t="shared" si="0"/>
        <v/>
      </c>
      <c r="B33" s="6" t="str">
        <f>editwaktu!H27&amp;" - "&amp;editwaktu!I27</f>
        <v xml:space="preserve"> - </v>
      </c>
      <c r="C33" s="79" t="str">
        <f>IFERROR(IF(editwaktu!J27=0,"",editwaktu!J27),"")</f>
        <v/>
      </c>
      <c r="D33" s="79" t="str">
        <f>IFERROR(IF(editwaktu!K27=0,"",editwaktu!K27),"")</f>
        <v/>
      </c>
      <c r="E33" s="6"/>
      <c r="F33" s="6"/>
      <c r="G33" s="6"/>
      <c r="H33" s="6"/>
      <c r="I33" s="20" t="str">
        <f>IFERROR(VALUE(copasnamajadwal!R27),"")</f>
        <v/>
      </c>
      <c r="J33" s="20" t="str">
        <f>copasnamajadwal!Z27</f>
        <v/>
      </c>
      <c r="K33" s="19"/>
      <c r="L33" s="76" t="e">
        <f t="shared" si="13"/>
        <v>#VALUE!</v>
      </c>
      <c r="M33" s="8" t="str">
        <f>IF(copasnamajadwal!F27="","",copasnamajadwal!F27)</f>
        <v/>
      </c>
      <c r="N33" s="14" t="str">
        <f t="shared" si="3"/>
        <v/>
      </c>
      <c r="O33" s="7" t="str">
        <f>IFERROR(VALUE(editwaktu!M27),"")</f>
        <v/>
      </c>
      <c r="P33" s="107" t="str">
        <f t="shared" si="4"/>
        <v/>
      </c>
      <c r="Q33" s="108" t="str">
        <f t="shared" si="5"/>
        <v/>
      </c>
      <c r="R33" s="109" t="str">
        <f t="shared" si="6"/>
        <v/>
      </c>
      <c r="S33" s="6" t="str">
        <f t="shared" si="7"/>
        <v/>
      </c>
      <c r="T33" s="108" t="str">
        <f t="shared" si="8"/>
        <v/>
      </c>
      <c r="U33" s="107" t="str">
        <f t="shared" si="9"/>
        <v/>
      </c>
      <c r="V33" s="110" t="str">
        <f t="shared" si="10"/>
        <v/>
      </c>
      <c r="W33" s="107" t="str">
        <f t="shared" si="14"/>
        <v/>
      </c>
      <c r="X33" s="6" t="str">
        <f t="shared" si="14"/>
        <v/>
      </c>
      <c r="Y33" s="108" t="str">
        <f t="shared" si="2"/>
        <v/>
      </c>
      <c r="Z33" s="121" t="str">
        <f t="shared" si="11"/>
        <v/>
      </c>
      <c r="AA33" s="7" t="str">
        <f t="shared" si="12"/>
        <v/>
      </c>
    </row>
    <row r="34" spans="1:27" s="7" customFormat="1" ht="18.75" customHeight="1" thickBot="1" x14ac:dyDescent="0.3">
      <c r="A34" s="15" t="str">
        <f>IFERROR(N34,"")</f>
        <v/>
      </c>
      <c r="B34" s="6" t="str">
        <f>editwaktu!H28&amp;" - "&amp;editwaktu!I28</f>
        <v xml:space="preserve"> - </v>
      </c>
      <c r="C34" s="79" t="str">
        <f>IFERROR(IF(editwaktu!J28=0,"",editwaktu!J28),"")</f>
        <v/>
      </c>
      <c r="D34" s="79" t="str">
        <f>IFERROR(IF(editwaktu!K28=0,"",editwaktu!K28),"")</f>
        <v/>
      </c>
      <c r="E34" s="6"/>
      <c r="F34" s="6"/>
      <c r="G34" s="6"/>
      <c r="H34" s="6"/>
      <c r="I34" s="20" t="str">
        <f>IFERROR(VALUE(copasnamajadwal!R28),"")</f>
        <v/>
      </c>
      <c r="J34" s="20" t="str">
        <f>copasnamajadwal!Z28</f>
        <v/>
      </c>
      <c r="K34" s="19"/>
      <c r="L34" s="76" t="e">
        <f t="shared" si="13"/>
        <v>#VALUE!</v>
      </c>
      <c r="M34" s="8" t="str">
        <f>IF(copasnamajadwal!F28="","",copasnamajadwal!F28)</f>
        <v/>
      </c>
      <c r="N34" s="14" t="str">
        <f t="shared" si="3"/>
        <v/>
      </c>
      <c r="O34" s="7" t="str">
        <f>IFERROR(VALUE(editwaktu!M28),"")</f>
        <v/>
      </c>
      <c r="P34" s="107" t="str">
        <f t="shared" si="4"/>
        <v/>
      </c>
      <c r="Q34" s="108" t="str">
        <f t="shared" si="5"/>
        <v/>
      </c>
      <c r="R34" s="109" t="str">
        <f t="shared" si="6"/>
        <v/>
      </c>
      <c r="S34" s="6" t="str">
        <f>TEXT(J34,"hh:mm")</f>
        <v/>
      </c>
      <c r="T34" s="108" t="str">
        <f t="shared" si="8"/>
        <v/>
      </c>
      <c r="U34" s="112" t="str">
        <f t="shared" ref="U34" si="15">LEFT(J34,2)</f>
        <v/>
      </c>
      <c r="V34" s="110" t="str">
        <f t="shared" si="10"/>
        <v/>
      </c>
      <c r="W34" s="112" t="str">
        <f t="shared" si="14"/>
        <v/>
      </c>
      <c r="X34" s="111" t="str">
        <f t="shared" si="14"/>
        <v/>
      </c>
      <c r="Y34" s="108" t="str">
        <f t="shared" si="2"/>
        <v/>
      </c>
      <c r="Z34" s="121" t="str">
        <f t="shared" si="11"/>
        <v/>
      </c>
      <c r="AA34" s="7" t="str">
        <f t="shared" si="12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138:0</v>
      </c>
      <c r="J35" s="127" t="str">
        <f>SUM(R35,S36)&amp;":"&amp;T36</f>
        <v>165:36</v>
      </c>
      <c r="K35" s="10"/>
      <c r="O35">
        <f>SUM(O8:O34)</f>
        <v>25</v>
      </c>
      <c r="P35" s="113">
        <f>SUM(P8:P34)</f>
        <v>138</v>
      </c>
      <c r="Q35" s="114">
        <f>SUM(S8:S33)</f>
        <v>0</v>
      </c>
      <c r="R35" s="126">
        <f>SUM(R8:R34)</f>
        <v>154</v>
      </c>
      <c r="S35" s="115">
        <f>VALUE(TEXT(T35,"hh"))</f>
        <v>11</v>
      </c>
      <c r="T35" s="125">
        <f>VALUE(SUM(T8:T34))/60</f>
        <v>10.483333333333333</v>
      </c>
      <c r="U35" s="113">
        <f>SUM(W8:W34)</f>
        <v>154</v>
      </c>
      <c r="V35" s="116">
        <f>SUM(X8:X34)</f>
        <v>652</v>
      </c>
      <c r="W35" s="117" t="str">
        <f>LEFT(V35,2)&amp;0</f>
        <v>650</v>
      </c>
      <c r="X35" s="115" t="str">
        <f>RIGHT(V35,1)</f>
        <v>2</v>
      </c>
      <c r="Y35" s="118">
        <f>SUM(Y8:Y34)</f>
        <v>164.48333333333335</v>
      </c>
      <c r="Z35" s="122">
        <f>SUM(Z8:Z34)</f>
        <v>6.8694444444444436</v>
      </c>
      <c r="AA35" s="123"/>
    </row>
    <row r="36" spans="1:27" ht="16.5" thickBot="1" x14ac:dyDescent="0.3">
      <c r="L36" s="7"/>
      <c r="P36" s="130">
        <f>SUM(LEFT(P35,3),R36)</f>
        <v>140.56666666666666</v>
      </c>
      <c r="Q36" s="131"/>
      <c r="R36" s="119">
        <f>R35/60</f>
        <v>2.5666666666666669</v>
      </c>
      <c r="S36" s="9">
        <f>S35</f>
        <v>11</v>
      </c>
      <c r="T36" s="9">
        <f>VALUE(RIGHT(TEXT(T35,"hh:mm"),2))</f>
        <v>36</v>
      </c>
      <c r="U36" s="135">
        <f>SUM(LEFT(U35,3),W36)</f>
        <v>164.83333333333334</v>
      </c>
      <c r="V36" s="136"/>
      <c r="W36" s="119">
        <f>W35/60</f>
        <v>10.833333333333334</v>
      </c>
      <c r="X36" s="9" t="str">
        <f>X35</f>
        <v>2</v>
      </c>
      <c r="Y36" s="120">
        <f>U36</f>
        <v>164.83333333333334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140,5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30/09/2019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43740</v>
      </c>
      <c r="N41" s="80">
        <f>N40+DATE(0,1,2)</f>
        <v>43740</v>
      </c>
      <c r="O41" s="82">
        <f>DAY(N41)</f>
        <v>2</v>
      </c>
      <c r="P41" s="82">
        <f>MONTH(N41)</f>
        <v>10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86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43741</v>
      </c>
      <c r="O42" s="82">
        <f t="shared" ref="O42:O43" si="16">DAY(N42)</f>
        <v>3</v>
      </c>
      <c r="P42" s="82">
        <f t="shared" ref="P42:P43" si="17">MONTH(N42)</f>
        <v>10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Oktober 2019</v>
      </c>
      <c r="J43" s="129"/>
      <c r="K43" s="129"/>
      <c r="M43" s="71">
        <f>(WEEKDAY(N43,1))</f>
        <v>6</v>
      </c>
      <c r="N43" s="72">
        <f>N42+1</f>
        <v>43742</v>
      </c>
      <c r="O43" s="82">
        <f t="shared" si="16"/>
        <v>4</v>
      </c>
      <c r="P43" s="82">
        <f t="shared" si="17"/>
        <v>10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43743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02/09/2019 - 02/10/2019</v>
      </c>
      <c r="P2" s="29">
        <f>Q8</f>
        <v>43710</v>
      </c>
      <c r="Q2" s="29"/>
      <c r="R2" s="29">
        <f>Q36</f>
        <v>43738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43710</v>
      </c>
      <c r="B8" s="35" t="str">
        <f>editwaktu!H2&amp;" - "&amp;editwaktu!I2</f>
        <v>07:00 - 13:00</v>
      </c>
      <c r="C8" s="35">
        <f>IF(editwaktu!J2=0,"",editwaktu!J2)</f>
        <v>0.28263888888888888</v>
      </c>
      <c r="D8" s="35"/>
      <c r="E8" s="35"/>
      <c r="F8" s="35">
        <f>IF(editwaktu!K2=0,"",editwaktu!K2)</f>
        <v>0.57222222222222219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0.28888888888888886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43710</v>
      </c>
      <c r="Q8" s="39">
        <f>P8</f>
        <v>43710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89</v>
      </c>
      <c r="Z8" s="40">
        <f>IFERROR(VALUE(X8),"")</f>
        <v>0</v>
      </c>
      <c r="AA8" s="35">
        <f>IFERROR(VALUE(Y8),"")</f>
        <v>89</v>
      </c>
      <c r="AB8" s="41">
        <f>IFERROR(L8*24,"")</f>
        <v>6.9333333333333327</v>
      </c>
    </row>
    <row r="9" spans="1:28" s="37" customFormat="1" ht="15.75" customHeight="1" x14ac:dyDescent="0.25">
      <c r="A9" s="34">
        <f t="shared" si="0"/>
        <v>43711</v>
      </c>
      <c r="B9" s="35" t="str">
        <f>editwaktu!H3&amp;" - "&amp;editwaktu!I3</f>
        <v>07:00 - 13:00</v>
      </c>
      <c r="C9" s="35">
        <f>IF(editwaktu!J3=0,"",editwaktu!J3)</f>
        <v>0.27916666666666667</v>
      </c>
      <c r="D9" s="35"/>
      <c r="E9" s="35"/>
      <c r="F9" s="35">
        <f>IF(editwaktu!K3=0,"",editwaktu!K3)</f>
        <v>0.60972222222222228</v>
      </c>
      <c r="G9" s="35"/>
      <c r="H9" s="35"/>
      <c r="I9" s="35"/>
      <c r="J9" s="35"/>
      <c r="K9" s="35">
        <f>IF(editwaktu!R3=0,"",editwaktu!R3)</f>
        <v>0.25</v>
      </c>
      <c r="L9" s="35">
        <f>IF(editwaktu!Z3=0,"",editwaktu!Z3)</f>
        <v>0.3305555555555556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43711</v>
      </c>
      <c r="Q9" s="39">
        <f t="shared" ref="Q9:Q34" si="6">P9</f>
        <v>43711</v>
      </c>
      <c r="R9" s="37">
        <f>VALUE(editwaktu!L3)</f>
        <v>1</v>
      </c>
      <c r="S9" s="40" t="str">
        <f t="shared" si="1"/>
        <v>0,</v>
      </c>
      <c r="T9" s="41" t="str">
        <f t="shared" si="2"/>
        <v>25</v>
      </c>
      <c r="U9" s="42">
        <f t="shared" ref="U9:V34" si="7">IFERROR(VALUE(S9),"")</f>
        <v>0</v>
      </c>
      <c r="V9" s="35">
        <f t="shared" si="7"/>
        <v>25</v>
      </c>
      <c r="W9" s="41">
        <f t="shared" si="3"/>
        <v>6</v>
      </c>
      <c r="X9" s="40" t="str">
        <f t="shared" si="4"/>
        <v>0,</v>
      </c>
      <c r="Y9" s="43" t="str">
        <f t="shared" si="5"/>
        <v>56</v>
      </c>
      <c r="Z9" s="40">
        <f t="shared" ref="Z9:AA34" si="8">IFERROR(VALUE(X9),"")</f>
        <v>0</v>
      </c>
      <c r="AA9" s="35">
        <f t="shared" si="8"/>
        <v>56</v>
      </c>
      <c r="AB9" s="41">
        <f t="shared" ref="AB9:AB34" si="9">IFERROR(L9*24,"")</f>
        <v>7.9333333333333345</v>
      </c>
    </row>
    <row r="10" spans="1:28" s="37" customFormat="1" ht="15.75" customHeight="1" x14ac:dyDescent="0.25">
      <c r="A10" s="34">
        <f t="shared" si="0"/>
        <v>43712</v>
      </c>
      <c r="B10" s="35" t="str">
        <f>editwaktu!H4&amp;" - "&amp;editwaktu!I4</f>
        <v>07:00 - 13:00</v>
      </c>
      <c r="C10" s="35">
        <f>IF(editwaktu!J4=0,"",editwaktu!J4)</f>
        <v>0.26250000000000001</v>
      </c>
      <c r="D10" s="35"/>
      <c r="E10" s="35"/>
      <c r="F10" s="35">
        <f>IF(editwaktu!K4=0,"",editwaktu!K4)</f>
        <v>0.56319444444444444</v>
      </c>
      <c r="G10" s="35"/>
      <c r="H10" s="35"/>
      <c r="I10" s="35"/>
      <c r="J10" s="35"/>
      <c r="K10" s="35">
        <f>IF(editwaktu!R4=0,"",editwaktu!R4)</f>
        <v>0.25</v>
      </c>
      <c r="L10" s="35">
        <f>IF(editwaktu!Z4=0,"",editwaktu!Z4)</f>
        <v>0.3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43712</v>
      </c>
      <c r="Q10" s="39">
        <f t="shared" si="6"/>
        <v>43712</v>
      </c>
      <c r="R10" s="37">
        <f>VALUE(editwaktu!L4)</f>
        <v>1</v>
      </c>
      <c r="S10" s="40" t="str">
        <f t="shared" si="1"/>
        <v>0,</v>
      </c>
      <c r="T10" s="41" t="str">
        <f t="shared" si="2"/>
        <v>25</v>
      </c>
      <c r="U10" s="42">
        <f t="shared" si="7"/>
        <v>0</v>
      </c>
      <c r="V10" s="35">
        <f t="shared" si="7"/>
        <v>25</v>
      </c>
      <c r="W10" s="41">
        <f t="shared" si="3"/>
        <v>6</v>
      </c>
      <c r="X10" s="40" t="str">
        <f t="shared" si="4"/>
        <v>0,</v>
      </c>
      <c r="Y10" s="43" t="str">
        <f t="shared" si="5"/>
        <v>,3</v>
      </c>
      <c r="Z10" s="40">
        <f t="shared" si="8"/>
        <v>0</v>
      </c>
      <c r="AA10" s="35">
        <f t="shared" si="8"/>
        <v>0.3</v>
      </c>
      <c r="AB10" s="41">
        <f t="shared" si="9"/>
        <v>7.1999999999999993</v>
      </c>
    </row>
    <row r="11" spans="1:28" s="37" customFormat="1" ht="15.75" customHeight="1" x14ac:dyDescent="0.25">
      <c r="A11" s="34">
        <f t="shared" si="0"/>
        <v>43713</v>
      </c>
      <c r="B11" s="35" t="str">
        <f>editwaktu!H5&amp;" - "&amp;editwaktu!I5</f>
        <v>07:00 - 13:00</v>
      </c>
      <c r="C11" s="35">
        <f>IF(editwaktu!J5=0,"",editwaktu!J5)</f>
        <v>0.27847222222222223</v>
      </c>
      <c r="D11" s="35"/>
      <c r="E11" s="35"/>
      <c r="F11" s="35">
        <f>IF(editwaktu!K5=0,"",editwaktu!K5)</f>
        <v>0.57430555555555551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0.29513888888888884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43713</v>
      </c>
      <c r="Q11" s="39">
        <f t="shared" si="6"/>
        <v>43713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89</v>
      </c>
      <c r="Z11" s="40">
        <f t="shared" si="8"/>
        <v>0</v>
      </c>
      <c r="AA11" s="35">
        <f t="shared" si="8"/>
        <v>89</v>
      </c>
      <c r="AB11" s="41">
        <f t="shared" si="9"/>
        <v>7.0833333333333321</v>
      </c>
    </row>
    <row r="12" spans="1:28" s="37" customFormat="1" ht="15.75" customHeight="1" x14ac:dyDescent="0.25">
      <c r="A12" s="34">
        <f t="shared" si="0"/>
        <v>43714</v>
      </c>
      <c r="B12" s="35" t="str">
        <f>editwaktu!H6&amp;" - "&amp;editwaktu!I6</f>
        <v>07:00 - 11:00</v>
      </c>
      <c r="C12" s="35">
        <f>IF(editwaktu!J6=0,"",editwaktu!J6)</f>
        <v>0.28055555555555556</v>
      </c>
      <c r="D12" s="35"/>
      <c r="E12" s="35"/>
      <c r="F12" s="35">
        <f>IF(editwaktu!K6=0,"",editwaktu!K6)</f>
        <v>0.46944444444444444</v>
      </c>
      <c r="G12" s="35"/>
      <c r="H12" s="35"/>
      <c r="I12" s="35"/>
      <c r="J12" s="35"/>
      <c r="K12" s="35">
        <f>IF(editwaktu!R6=0,"",editwaktu!R6)</f>
        <v>0.16666666699999999</v>
      </c>
      <c r="L12" s="35">
        <f>IF(editwaktu!Z6=0,"",editwaktu!Z6)</f>
        <v>0.18888888888888888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43714</v>
      </c>
      <c r="Q12" s="39">
        <f t="shared" si="6"/>
        <v>43714</v>
      </c>
      <c r="R12" s="37">
        <f>VALUE(editwaktu!L6)</f>
        <v>1</v>
      </c>
      <c r="S12" s="40" t="str">
        <f t="shared" si="1"/>
        <v>0,</v>
      </c>
      <c r="T12" s="41" t="str">
        <f t="shared" si="2"/>
        <v>67</v>
      </c>
      <c r="U12" s="42">
        <f t="shared" si="7"/>
        <v>0</v>
      </c>
      <c r="V12" s="35">
        <f t="shared" si="7"/>
        <v>67</v>
      </c>
      <c r="W12" s="41">
        <f t="shared" si="3"/>
        <v>4.0000000079999998</v>
      </c>
      <c r="X12" s="40" t="str">
        <f t="shared" si="4"/>
        <v>0,</v>
      </c>
      <c r="Y12" s="43" t="str">
        <f t="shared" si="5"/>
        <v>89</v>
      </c>
      <c r="Z12" s="40">
        <f t="shared" si="8"/>
        <v>0</v>
      </c>
      <c r="AA12" s="35">
        <f t="shared" si="8"/>
        <v>89</v>
      </c>
      <c r="AB12" s="41">
        <f t="shared" si="9"/>
        <v>4.5333333333333332</v>
      </c>
    </row>
    <row r="13" spans="1:28" s="37" customFormat="1" ht="15.75" customHeight="1" x14ac:dyDescent="0.25">
      <c r="A13" s="34">
        <f t="shared" si="0"/>
        <v>43715</v>
      </c>
      <c r="B13" s="35" t="str">
        <f>editwaktu!H7&amp;" - "&amp;editwaktu!I7</f>
        <v>07:00 - 12:00</v>
      </c>
      <c r="C13" s="35">
        <f>IF(editwaktu!J7=0,"",editwaktu!J7)</f>
        <v>0.28263888888888888</v>
      </c>
      <c r="D13" s="35"/>
      <c r="E13" s="35"/>
      <c r="F13" s="35">
        <f>IF(editwaktu!K7=0,"",editwaktu!K7)</f>
        <v>0.51944444444444449</v>
      </c>
      <c r="G13" s="35"/>
      <c r="H13" s="35"/>
      <c r="I13" s="35"/>
      <c r="J13" s="35"/>
      <c r="K13" s="35">
        <f>IF(editwaktu!R7=0,"",editwaktu!R7)</f>
        <v>0.20833333300000001</v>
      </c>
      <c r="L13" s="35">
        <f>IF(editwaktu!Z7=0,"",editwaktu!Z7)</f>
        <v>0.23611111111111116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43715</v>
      </c>
      <c r="Q13" s="39">
        <f t="shared" si="6"/>
        <v>43715</v>
      </c>
      <c r="R13" s="37">
        <f>VALUE(editwaktu!L7)</f>
        <v>1</v>
      </c>
      <c r="S13" s="40" t="str">
        <f t="shared" si="1"/>
        <v>0,</v>
      </c>
      <c r="T13" s="41" t="str">
        <f t="shared" si="2"/>
        <v>33</v>
      </c>
      <c r="U13" s="42">
        <f t="shared" si="7"/>
        <v>0</v>
      </c>
      <c r="V13" s="35">
        <f t="shared" si="7"/>
        <v>33</v>
      </c>
      <c r="W13" s="41">
        <f t="shared" si="3"/>
        <v>4.9999999920000002</v>
      </c>
      <c r="X13" s="40" t="str">
        <f t="shared" si="4"/>
        <v>0,</v>
      </c>
      <c r="Y13" s="43" t="str">
        <f t="shared" si="5"/>
        <v>11</v>
      </c>
      <c r="Z13" s="40">
        <f t="shared" si="8"/>
        <v>0</v>
      </c>
      <c r="AA13" s="35">
        <f t="shared" si="8"/>
        <v>11</v>
      </c>
      <c r="AB13" s="41">
        <f t="shared" si="9"/>
        <v>5.6666666666666679</v>
      </c>
    </row>
    <row r="14" spans="1:28" s="37" customFormat="1" ht="15.75" customHeight="1" x14ac:dyDescent="0.25">
      <c r="A14" s="34">
        <f t="shared" si="0"/>
        <v>43717</v>
      </c>
      <c r="B14" s="35" t="str">
        <f>editwaktu!H8&amp;" - "&amp;editwaktu!I8</f>
        <v>07:00 - 13:00</v>
      </c>
      <c r="C14" s="35">
        <f>IF(editwaktu!J8=0,"",editwaktu!J8)</f>
        <v>0.27291666666666664</v>
      </c>
      <c r="D14" s="35"/>
      <c r="E14" s="35"/>
      <c r="F14" s="35">
        <f>IF(editwaktu!K8=0,"",editwaktu!K8)</f>
        <v>0.5708333333333333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0.29652777777777778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43717</v>
      </c>
      <c r="Q14" s="39">
        <f t="shared" si="6"/>
        <v>43717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78</v>
      </c>
      <c r="Z14" s="40">
        <f t="shared" si="8"/>
        <v>0</v>
      </c>
      <c r="AA14" s="35">
        <f t="shared" si="8"/>
        <v>78</v>
      </c>
      <c r="AB14" s="41">
        <f t="shared" si="9"/>
        <v>7.1166666666666671</v>
      </c>
    </row>
    <row r="15" spans="1:28" s="37" customFormat="1" ht="15.75" customHeight="1" x14ac:dyDescent="0.25">
      <c r="A15" s="34">
        <f t="shared" si="0"/>
        <v>43718</v>
      </c>
      <c r="B15" s="35" t="str">
        <f>editwaktu!H9&amp;" - "&amp;editwaktu!I9</f>
        <v>07:00 - 13:00</v>
      </c>
      <c r="C15" s="35">
        <f>IF(editwaktu!J9=0,"",editwaktu!J9)</f>
        <v>0.27916666666666667</v>
      </c>
      <c r="D15" s="35"/>
      <c r="E15" s="35"/>
      <c r="F15" s="35">
        <f>IF(editwaktu!K9=0,"",editwaktu!K9)</f>
        <v>0.58333333333333326</v>
      </c>
      <c r="G15" s="35"/>
      <c r="H15" s="35"/>
      <c r="I15" s="35"/>
      <c r="J15" s="35"/>
      <c r="K15" s="35">
        <f>IF(editwaktu!R9=0,"",editwaktu!R9)</f>
        <v>0.25</v>
      </c>
      <c r="L15" s="35">
        <f>IF(editwaktu!Z9=0,"",editwaktu!Z9)</f>
        <v>0.30138888888888882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43718</v>
      </c>
      <c r="Q15" s="39">
        <f t="shared" si="6"/>
        <v>43718</v>
      </c>
      <c r="R15" s="37">
        <f>VALUE(editwaktu!L9)</f>
        <v>1</v>
      </c>
      <c r="S15" s="40" t="str">
        <f t="shared" si="1"/>
        <v>0,</v>
      </c>
      <c r="T15" s="41" t="str">
        <f t="shared" si="2"/>
        <v>25</v>
      </c>
      <c r="U15" s="42">
        <f t="shared" si="7"/>
        <v>0</v>
      </c>
      <c r="V15" s="35">
        <f t="shared" si="7"/>
        <v>25</v>
      </c>
      <c r="W15" s="41">
        <f t="shared" si="3"/>
        <v>6</v>
      </c>
      <c r="X15" s="40" t="str">
        <f t="shared" si="4"/>
        <v>0,</v>
      </c>
      <c r="Y15" s="43" t="str">
        <f t="shared" si="5"/>
        <v>89</v>
      </c>
      <c r="Z15" s="40">
        <f t="shared" si="8"/>
        <v>0</v>
      </c>
      <c r="AA15" s="35">
        <f t="shared" si="8"/>
        <v>89</v>
      </c>
      <c r="AB15" s="41">
        <f t="shared" si="9"/>
        <v>7.2333333333333316</v>
      </c>
    </row>
    <row r="16" spans="1:28" s="37" customFormat="1" ht="15.75" customHeight="1" x14ac:dyDescent="0.25">
      <c r="A16" s="34">
        <f t="shared" si="0"/>
        <v>43719</v>
      </c>
      <c r="B16" s="35" t="str">
        <f>editwaktu!H10&amp;" - "&amp;editwaktu!I10</f>
        <v>07:00 - 13:00</v>
      </c>
      <c r="C16" s="35">
        <f>IF(editwaktu!J10=0,"",editwaktu!J10)</f>
        <v>0.27430555555555552</v>
      </c>
      <c r="D16" s="35"/>
      <c r="E16" s="35"/>
      <c r="F16" s="35">
        <f>IF(editwaktu!K10=0,"",editwaktu!K10)</f>
        <v>0.59444444444444444</v>
      </c>
      <c r="G16" s="35"/>
      <c r="H16" s="35"/>
      <c r="I16" s="35"/>
      <c r="J16" s="35"/>
      <c r="K16" s="35">
        <f>IF(editwaktu!R10=0,"",editwaktu!R10)</f>
        <v>0.25</v>
      </c>
      <c r="L16" s="35">
        <f>IF(editwaktu!Z10=0,"",editwaktu!Z10)</f>
        <v>0.31875000000000003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43719</v>
      </c>
      <c r="Q16" s="39">
        <f t="shared" si="6"/>
        <v>43719</v>
      </c>
      <c r="R16" s="37">
        <f>VALUE(editwaktu!L10)</f>
        <v>1</v>
      </c>
      <c r="S16" s="40" t="str">
        <f t="shared" si="1"/>
        <v>0,</v>
      </c>
      <c r="T16" s="41" t="str">
        <f t="shared" si="2"/>
        <v>25</v>
      </c>
      <c r="U16" s="42">
        <f t="shared" si="7"/>
        <v>0</v>
      </c>
      <c r="V16" s="35">
        <f t="shared" si="7"/>
        <v>25</v>
      </c>
      <c r="W16" s="41">
        <f t="shared" si="3"/>
        <v>6</v>
      </c>
      <c r="X16" s="40" t="str">
        <f t="shared" si="4"/>
        <v>0,</v>
      </c>
      <c r="Y16" s="43" t="str">
        <f t="shared" si="5"/>
        <v>75</v>
      </c>
      <c r="Z16" s="40">
        <f t="shared" si="8"/>
        <v>0</v>
      </c>
      <c r="AA16" s="35">
        <f t="shared" si="8"/>
        <v>75</v>
      </c>
      <c r="AB16" s="41">
        <f t="shared" si="9"/>
        <v>7.65</v>
      </c>
    </row>
    <row r="17" spans="1:28" s="37" customFormat="1" ht="15.75" customHeight="1" x14ac:dyDescent="0.25">
      <c r="A17" s="34">
        <f t="shared" si="0"/>
        <v>43720</v>
      </c>
      <c r="B17" s="35" t="str">
        <f>editwaktu!H11&amp;" - "&amp;editwaktu!I11</f>
        <v>07:00 - 13:00</v>
      </c>
      <c r="C17" s="35">
        <f>IF(editwaktu!J11=0,"",editwaktu!J11)</f>
        <v>0.28263888888888888</v>
      </c>
      <c r="D17" s="35"/>
      <c r="E17" s="35"/>
      <c r="F17" s="35">
        <f>IF(editwaktu!K11=0,"",editwaktu!K11)</f>
        <v>0.56111111111111112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0.27777777777777779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43720</v>
      </c>
      <c r="Q17" s="39">
        <f t="shared" si="6"/>
        <v>43720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78</v>
      </c>
      <c r="Z17" s="40">
        <f t="shared" si="8"/>
        <v>0</v>
      </c>
      <c r="AA17" s="35">
        <f t="shared" si="8"/>
        <v>78</v>
      </c>
      <c r="AB17" s="41">
        <f t="shared" si="9"/>
        <v>6.666666666666667</v>
      </c>
    </row>
    <row r="18" spans="1:28" s="37" customFormat="1" ht="15.75" customHeight="1" x14ac:dyDescent="0.25">
      <c r="A18" s="34">
        <f t="shared" si="0"/>
        <v>43721</v>
      </c>
      <c r="B18" s="35" t="str">
        <f>editwaktu!H12&amp;" - "&amp;editwaktu!I12</f>
        <v>07:00 - 11:00</v>
      </c>
      <c r="C18" s="35">
        <f>IF(editwaktu!J12=0,"",editwaktu!J12)</f>
        <v>0.27986111111111112</v>
      </c>
      <c r="D18" s="35"/>
      <c r="E18" s="35"/>
      <c r="F18" s="35">
        <f>IF(editwaktu!K12=0,"",editwaktu!K12)</f>
        <v>0.46041666666666664</v>
      </c>
      <c r="G18" s="35"/>
      <c r="H18" s="35"/>
      <c r="I18" s="35"/>
      <c r="J18" s="35"/>
      <c r="K18" s="35">
        <f>IF(editwaktu!R12=0,"",editwaktu!R12)</f>
        <v>0.16666666699999999</v>
      </c>
      <c r="L18" s="35">
        <f>IF(editwaktu!Z12=0,"",editwaktu!Z12)</f>
        <v>0.18055555555555552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43721</v>
      </c>
      <c r="Q18" s="39">
        <f t="shared" si="6"/>
        <v>43721</v>
      </c>
      <c r="R18" s="37">
        <f>VALUE(editwaktu!L12)</f>
        <v>1</v>
      </c>
      <c r="S18" s="40" t="str">
        <f t="shared" si="1"/>
        <v>0,</v>
      </c>
      <c r="T18" s="41" t="str">
        <f t="shared" si="2"/>
        <v>67</v>
      </c>
      <c r="U18" s="42">
        <f t="shared" si="7"/>
        <v>0</v>
      </c>
      <c r="V18" s="35">
        <f t="shared" si="7"/>
        <v>67</v>
      </c>
      <c r="W18" s="41">
        <f t="shared" si="3"/>
        <v>4.0000000079999998</v>
      </c>
      <c r="X18" s="40" t="str">
        <f t="shared" si="4"/>
        <v>0,</v>
      </c>
      <c r="Y18" s="43" t="str">
        <f t="shared" si="5"/>
        <v>56</v>
      </c>
      <c r="Z18" s="40">
        <f t="shared" si="8"/>
        <v>0</v>
      </c>
      <c r="AA18" s="35">
        <f t="shared" si="8"/>
        <v>56</v>
      </c>
      <c r="AB18" s="41">
        <f t="shared" si="9"/>
        <v>4.3333333333333321</v>
      </c>
    </row>
    <row r="19" spans="1:28" s="37" customFormat="1" ht="15.75" customHeight="1" x14ac:dyDescent="0.25">
      <c r="A19" s="34">
        <f t="shared" si="0"/>
        <v>43722</v>
      </c>
      <c r="B19" s="35" t="str">
        <f>editwaktu!H13&amp;" - "&amp;editwaktu!I13</f>
        <v>07:00 - 12:00</v>
      </c>
      <c r="C19" s="35">
        <f>IF(editwaktu!J13=0,"",editwaktu!J13)</f>
        <v>0.28541666666666665</v>
      </c>
      <c r="D19" s="35"/>
      <c r="E19" s="35"/>
      <c r="F19" s="35">
        <f>IF(editwaktu!K13=0,"",editwaktu!K13)</f>
        <v>0.54791666666666672</v>
      </c>
      <c r="G19" s="35"/>
      <c r="H19" s="35"/>
      <c r="I19" s="35"/>
      <c r="J19" s="35"/>
      <c r="K19" s="35">
        <f>IF(editwaktu!R13=0,"",editwaktu!R13)</f>
        <v>0.20833333300000001</v>
      </c>
      <c r="L19" s="35">
        <f>IF(editwaktu!Z13=0,"",editwaktu!Z13)</f>
        <v>0.26180555555555562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43722</v>
      </c>
      <c r="Q19" s="39">
        <f t="shared" si="6"/>
        <v>43722</v>
      </c>
      <c r="R19" s="37">
        <f>VALUE(editwaktu!L13)</f>
        <v>1</v>
      </c>
      <c r="S19" s="40" t="str">
        <f t="shared" si="1"/>
        <v>0,</v>
      </c>
      <c r="T19" s="41" t="str">
        <f t="shared" si="2"/>
        <v>33</v>
      </c>
      <c r="U19" s="42">
        <f t="shared" si="7"/>
        <v>0</v>
      </c>
      <c r="V19" s="35">
        <f t="shared" si="7"/>
        <v>33</v>
      </c>
      <c r="W19" s="41">
        <f t="shared" si="3"/>
        <v>4.9999999920000002</v>
      </c>
      <c r="X19" s="40" t="str">
        <f t="shared" si="4"/>
        <v>0,</v>
      </c>
      <c r="Y19" s="43" t="str">
        <f t="shared" si="5"/>
        <v>56</v>
      </c>
      <c r="Z19" s="40">
        <f t="shared" si="8"/>
        <v>0</v>
      </c>
      <c r="AA19" s="35">
        <f t="shared" si="8"/>
        <v>56</v>
      </c>
      <c r="AB19" s="41">
        <f t="shared" si="9"/>
        <v>6.283333333333335</v>
      </c>
    </row>
    <row r="20" spans="1:28" s="37" customFormat="1" ht="15.75" customHeight="1" x14ac:dyDescent="0.25">
      <c r="A20" s="34">
        <f t="shared" si="0"/>
        <v>43724</v>
      </c>
      <c r="B20" s="35" t="str">
        <f>editwaktu!H14&amp;" - "&amp;editwaktu!I14</f>
        <v>07:00 - 13:00</v>
      </c>
      <c r="C20" s="35">
        <f>IF(editwaktu!J14=0,"",editwaktu!J14)</f>
        <v>0.27916666666666667</v>
      </c>
      <c r="D20" s="35"/>
      <c r="E20" s="35"/>
      <c r="F20" s="35">
        <f>IF(editwaktu!K14=0,"",editwaktu!K14)</f>
        <v>0.56180555555555556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0.28125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43724</v>
      </c>
      <c r="Q20" s="39">
        <f t="shared" si="6"/>
        <v>43724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25</v>
      </c>
      <c r="Z20" s="40">
        <f t="shared" si="8"/>
        <v>0</v>
      </c>
      <c r="AA20" s="35">
        <f t="shared" si="8"/>
        <v>25</v>
      </c>
      <c r="AB20" s="41">
        <f t="shared" si="9"/>
        <v>6.75</v>
      </c>
    </row>
    <row r="21" spans="1:28" s="37" customFormat="1" ht="15.75" customHeight="1" x14ac:dyDescent="0.25">
      <c r="A21" s="34">
        <f t="shared" si="0"/>
        <v>43725</v>
      </c>
      <c r="B21" s="35" t="str">
        <f>editwaktu!H15&amp;" - "&amp;editwaktu!I15</f>
        <v>07:00 - 13:00</v>
      </c>
      <c r="C21" s="35">
        <f>IF(editwaktu!J15=0,"",editwaktu!J15)</f>
        <v>0.28263888888888888</v>
      </c>
      <c r="D21" s="35"/>
      <c r="E21" s="35"/>
      <c r="F21" s="35">
        <f>IF(editwaktu!K15=0,"",editwaktu!K15)</f>
        <v>0.57499999999999996</v>
      </c>
      <c r="G21" s="35"/>
      <c r="H21" s="35"/>
      <c r="I21" s="35"/>
      <c r="J21" s="35"/>
      <c r="K21" s="35">
        <f>IF(editwaktu!R15=0,"",editwaktu!R15)</f>
        <v>0.25</v>
      </c>
      <c r="L21" s="35">
        <f>IF(editwaktu!Z15=0,"",editwaktu!Z15)</f>
        <v>0.29166666666666663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43725</v>
      </c>
      <c r="Q21" s="39">
        <f t="shared" si="6"/>
        <v>43725</v>
      </c>
      <c r="R21" s="37">
        <f>VALUE(editwaktu!L15)</f>
        <v>1</v>
      </c>
      <c r="S21" s="40" t="str">
        <f t="shared" si="1"/>
        <v>0,</v>
      </c>
      <c r="T21" s="41" t="str">
        <f t="shared" si="2"/>
        <v>25</v>
      </c>
      <c r="U21" s="42">
        <f t="shared" si="7"/>
        <v>0</v>
      </c>
      <c r="V21" s="35">
        <f t="shared" si="7"/>
        <v>25</v>
      </c>
      <c r="W21" s="41">
        <f t="shared" si="3"/>
        <v>6</v>
      </c>
      <c r="X21" s="40" t="str">
        <f t="shared" si="4"/>
        <v>0,</v>
      </c>
      <c r="Y21" s="43" t="str">
        <f t="shared" si="5"/>
        <v>67</v>
      </c>
      <c r="Z21" s="40">
        <f t="shared" si="8"/>
        <v>0</v>
      </c>
      <c r="AA21" s="35">
        <f t="shared" si="8"/>
        <v>67</v>
      </c>
      <c r="AB21" s="41">
        <f t="shared" si="9"/>
        <v>6.9999999999999991</v>
      </c>
    </row>
    <row r="22" spans="1:28" s="37" customFormat="1" ht="15.75" customHeight="1" x14ac:dyDescent="0.25">
      <c r="A22" s="34">
        <f t="shared" si="0"/>
        <v>43726</v>
      </c>
      <c r="B22" s="35" t="str">
        <f>editwaktu!H16&amp;" - "&amp;editwaktu!I16</f>
        <v>07:00 - 13:00</v>
      </c>
      <c r="C22" s="35">
        <f>IF(editwaktu!J16=0,"",editwaktu!J16)</f>
        <v>0.27083333333333331</v>
      </c>
      <c r="D22" s="35"/>
      <c r="E22" s="35"/>
      <c r="F22" s="35">
        <f>IF(editwaktu!K16=0,"",editwaktu!K16)</f>
        <v>0.57222222222222219</v>
      </c>
      <c r="G22" s="35"/>
      <c r="H22" s="35"/>
      <c r="I22" s="35"/>
      <c r="J22" s="35"/>
      <c r="K22" s="35">
        <f>IF(editwaktu!R16=0,"",editwaktu!R16)</f>
        <v>0.25</v>
      </c>
      <c r="L22" s="35">
        <f>IF(editwaktu!Z16=0,"",editwaktu!Z16)</f>
        <v>0.3</v>
      </c>
      <c r="M22" s="35"/>
      <c r="N22" s="36" t="str">
        <f>IF(editketerangancetak!K22=0,"",editketerangancetak!K22)</f>
        <v/>
      </c>
      <c r="P22" s="38">
        <f>DATE(RIGHT(editwaktu!F16,4),MID(editwaktu!F16,4,2),LEFT(editwaktu!F16,2))</f>
        <v>43726</v>
      </c>
      <c r="Q22" s="39">
        <f t="shared" si="6"/>
        <v>43726</v>
      </c>
      <c r="R22" s="37">
        <f>VALUE(editwaktu!L16)</f>
        <v>1</v>
      </c>
      <c r="S22" s="40" t="str">
        <f t="shared" si="1"/>
        <v>0,</v>
      </c>
      <c r="T22" s="41" t="str">
        <f t="shared" si="2"/>
        <v>25</v>
      </c>
      <c r="U22" s="42">
        <f t="shared" si="7"/>
        <v>0</v>
      </c>
      <c r="V22" s="35">
        <f t="shared" si="7"/>
        <v>25</v>
      </c>
      <c r="W22" s="41">
        <f t="shared" si="3"/>
        <v>6</v>
      </c>
      <c r="X22" s="40" t="str">
        <f t="shared" si="4"/>
        <v>0,</v>
      </c>
      <c r="Y22" s="43" t="str">
        <f t="shared" si="5"/>
        <v>,3</v>
      </c>
      <c r="Z22" s="40">
        <f t="shared" si="8"/>
        <v>0</v>
      </c>
      <c r="AA22" s="35">
        <f t="shared" si="8"/>
        <v>0.3</v>
      </c>
      <c r="AB22" s="41">
        <f t="shared" si="9"/>
        <v>7.1999999999999993</v>
      </c>
    </row>
    <row r="23" spans="1:28" s="37" customFormat="1" ht="15.75" customHeight="1" x14ac:dyDescent="0.25">
      <c r="A23" s="34">
        <f t="shared" si="0"/>
        <v>43727</v>
      </c>
      <c r="B23" s="35" t="str">
        <f>editwaktu!H17&amp;" - "&amp;editwaktu!I17</f>
        <v>07:00 - 13:00</v>
      </c>
      <c r="C23" s="35">
        <f>IF(editwaktu!J17=0,"",editwaktu!J17)</f>
        <v>0.28263888888888888</v>
      </c>
      <c r="D23" s="35"/>
      <c r="E23" s="35"/>
      <c r="F23" s="35">
        <f>IF(editwaktu!K17=0,"",editwaktu!K17)</f>
        <v>0.58124999999999993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0.29861111111111105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43727</v>
      </c>
      <c r="Q23" s="39">
        <f t="shared" si="6"/>
        <v>43727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11</v>
      </c>
      <c r="Z23" s="40">
        <f t="shared" si="8"/>
        <v>0</v>
      </c>
      <c r="AA23" s="35">
        <f t="shared" si="8"/>
        <v>11</v>
      </c>
      <c r="AB23" s="41">
        <f t="shared" si="9"/>
        <v>7.1666666666666652</v>
      </c>
    </row>
    <row r="24" spans="1:28" s="37" customFormat="1" ht="15.75" customHeight="1" x14ac:dyDescent="0.25">
      <c r="A24" s="34">
        <f t="shared" si="0"/>
        <v>43728</v>
      </c>
      <c r="B24" s="35" t="str">
        <f>editwaktu!H18&amp;" - "&amp;editwaktu!I18</f>
        <v>07:00 - 11:00</v>
      </c>
      <c r="C24" s="35">
        <f>IF(editwaktu!J18=0,"",editwaktu!J18)</f>
        <v>0.28402777777777777</v>
      </c>
      <c r="D24" s="35"/>
      <c r="E24" s="35"/>
      <c r="F24" s="35">
        <f>IF(editwaktu!K18=0,"",editwaktu!K18)</f>
        <v>0.46111111111111114</v>
      </c>
      <c r="G24" s="35"/>
      <c r="H24" s="35"/>
      <c r="I24" s="35"/>
      <c r="J24" s="35"/>
      <c r="K24" s="35">
        <f>IF(editwaktu!R18=0,"",editwaktu!R18)</f>
        <v>0.16666666699999999</v>
      </c>
      <c r="L24" s="35">
        <f>IF(editwaktu!Z18=0,"",editwaktu!Z18)</f>
        <v>0.17569444444444449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43728</v>
      </c>
      <c r="Q24" s="39">
        <f t="shared" si="6"/>
        <v>43728</v>
      </c>
      <c r="R24" s="37">
        <f>VALUE(editwaktu!L18)</f>
        <v>1</v>
      </c>
      <c r="S24" s="40" t="str">
        <f t="shared" si="1"/>
        <v>0,</v>
      </c>
      <c r="T24" s="41" t="str">
        <f t="shared" si="2"/>
        <v>67</v>
      </c>
      <c r="U24" s="42">
        <f t="shared" si="7"/>
        <v>0</v>
      </c>
      <c r="V24" s="35">
        <f t="shared" si="7"/>
        <v>67</v>
      </c>
      <c r="W24" s="41">
        <f t="shared" si="3"/>
        <v>4.0000000079999998</v>
      </c>
      <c r="X24" s="40" t="str">
        <f t="shared" si="4"/>
        <v>0,</v>
      </c>
      <c r="Y24" s="43" t="str">
        <f t="shared" si="5"/>
        <v>44</v>
      </c>
      <c r="Z24" s="40">
        <f t="shared" si="8"/>
        <v>0</v>
      </c>
      <c r="AA24" s="35">
        <f t="shared" si="8"/>
        <v>44</v>
      </c>
      <c r="AB24" s="41">
        <f t="shared" si="9"/>
        <v>4.2166666666666677</v>
      </c>
    </row>
    <row r="25" spans="1:28" s="37" customFormat="1" ht="15.75" customHeight="1" x14ac:dyDescent="0.25">
      <c r="A25" s="34">
        <f t="shared" si="0"/>
        <v>43729</v>
      </c>
      <c r="B25" s="35" t="str">
        <f>editwaktu!H19&amp;" - "&amp;editwaktu!I19</f>
        <v>07:00 - 12:00</v>
      </c>
      <c r="C25" s="35">
        <f>IF(editwaktu!J19=0,"",editwaktu!J19)</f>
        <v>0.28055555555555556</v>
      </c>
      <c r="D25" s="35"/>
      <c r="E25" s="35"/>
      <c r="F25" s="35">
        <f>IF(editwaktu!K19=0,"",editwaktu!K19)</f>
        <v>0.53194444444444444</v>
      </c>
      <c r="G25" s="35"/>
      <c r="H25" s="35"/>
      <c r="I25" s="35"/>
      <c r="J25" s="35"/>
      <c r="K25" s="35">
        <f>IF(editwaktu!R19=0,"",editwaktu!R19)</f>
        <v>0.20833333300000001</v>
      </c>
      <c r="L25" s="35">
        <f>IF(editwaktu!Z19=0,"",editwaktu!Z19)</f>
        <v>0.25069444444444444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43729</v>
      </c>
      <c r="Q25" s="39">
        <f t="shared" si="6"/>
        <v>43729</v>
      </c>
      <c r="R25" s="37">
        <f>VALUE(editwaktu!L19)</f>
        <v>1</v>
      </c>
      <c r="S25" s="40" t="str">
        <f t="shared" si="1"/>
        <v>0,</v>
      </c>
      <c r="T25" s="41" t="str">
        <f t="shared" si="2"/>
        <v>33</v>
      </c>
      <c r="U25" s="42">
        <f t="shared" si="7"/>
        <v>0</v>
      </c>
      <c r="V25" s="35">
        <f t="shared" si="7"/>
        <v>33</v>
      </c>
      <c r="W25" s="41">
        <f t="shared" si="3"/>
        <v>4.9999999920000002</v>
      </c>
      <c r="X25" s="40" t="str">
        <f t="shared" si="4"/>
        <v>0,</v>
      </c>
      <c r="Y25" s="43" t="str">
        <f t="shared" si="5"/>
        <v>44</v>
      </c>
      <c r="Z25" s="40">
        <f t="shared" si="8"/>
        <v>0</v>
      </c>
      <c r="AA25" s="35">
        <f t="shared" si="8"/>
        <v>44</v>
      </c>
      <c r="AB25" s="41">
        <f t="shared" si="9"/>
        <v>6.0166666666666666</v>
      </c>
    </row>
    <row r="26" spans="1:28" s="37" customFormat="1" ht="15.75" customHeight="1" x14ac:dyDescent="0.25">
      <c r="A26" s="34">
        <f t="shared" si="0"/>
        <v>43731</v>
      </c>
      <c r="B26" s="35" t="str">
        <f>editwaktu!H20&amp;" - "&amp;editwaktu!I20</f>
        <v>07:00 - 13:00</v>
      </c>
      <c r="C26" s="35">
        <f>IF(editwaktu!J20=0,"",editwaktu!J20)</f>
        <v>0.27916666666666667</v>
      </c>
      <c r="D26" s="35"/>
      <c r="E26" s="35"/>
      <c r="F26" s="35">
        <f>IF(editwaktu!K20=0,"",editwaktu!K20)</f>
        <v>0.55277777777777781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0.27361111111111114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43731</v>
      </c>
      <c r="Q26" s="39">
        <f t="shared" si="6"/>
        <v>43731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11</v>
      </c>
      <c r="Z26" s="40">
        <f t="shared" si="8"/>
        <v>0</v>
      </c>
      <c r="AA26" s="35">
        <f t="shared" si="8"/>
        <v>11</v>
      </c>
      <c r="AB26" s="41">
        <f t="shared" si="9"/>
        <v>6.5666666666666673</v>
      </c>
    </row>
    <row r="27" spans="1:28" s="37" customFormat="1" ht="15.75" customHeight="1" x14ac:dyDescent="0.25">
      <c r="A27" s="34">
        <f t="shared" si="0"/>
        <v>43732</v>
      </c>
      <c r="B27" s="35" t="str">
        <f>editwaktu!H21&amp;" - "&amp;editwaktu!I21</f>
        <v>07:00 - 13:00</v>
      </c>
      <c r="C27" s="35">
        <f>IF(editwaktu!J21=0,"",editwaktu!J21)</f>
        <v>0.27291666666666664</v>
      </c>
      <c r="D27" s="35"/>
      <c r="E27" s="35"/>
      <c r="F27" s="35">
        <f>IF(editwaktu!K21=0,"",editwaktu!K21)</f>
        <v>0.6645833333333333</v>
      </c>
      <c r="G27" s="35"/>
      <c r="H27" s="35"/>
      <c r="I27" s="35"/>
      <c r="J27" s="35"/>
      <c r="K27" s="35">
        <f>IF(editwaktu!R21=0,"",editwaktu!R21)</f>
        <v>0.25</v>
      </c>
      <c r="L27" s="35">
        <f>IF(editwaktu!Z21=0,"",editwaktu!Z21)</f>
        <v>0.39097222222222222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43732</v>
      </c>
      <c r="Q27" s="39">
        <f t="shared" si="6"/>
        <v>43732</v>
      </c>
      <c r="R27" s="37">
        <f>VALUE(editwaktu!L21)</f>
        <v>1</v>
      </c>
      <c r="S27" s="40" t="str">
        <f t="shared" si="1"/>
        <v>0,</v>
      </c>
      <c r="T27" s="41" t="str">
        <f t="shared" si="2"/>
        <v>25</v>
      </c>
      <c r="U27" s="42">
        <f t="shared" si="7"/>
        <v>0</v>
      </c>
      <c r="V27" s="35">
        <f t="shared" si="7"/>
        <v>25</v>
      </c>
      <c r="W27" s="41">
        <f t="shared" si="3"/>
        <v>6</v>
      </c>
      <c r="X27" s="40" t="str">
        <f t="shared" si="4"/>
        <v>0,</v>
      </c>
      <c r="Y27" s="43" t="str">
        <f t="shared" si="5"/>
        <v>22</v>
      </c>
      <c r="Z27" s="40">
        <f t="shared" si="8"/>
        <v>0</v>
      </c>
      <c r="AA27" s="35">
        <f t="shared" si="8"/>
        <v>22</v>
      </c>
      <c r="AB27" s="41">
        <f t="shared" si="9"/>
        <v>9.3833333333333329</v>
      </c>
    </row>
    <row r="28" spans="1:28" s="37" customFormat="1" ht="15.75" customHeight="1" x14ac:dyDescent="0.25">
      <c r="A28" s="34">
        <f t="shared" si="0"/>
        <v>43733</v>
      </c>
      <c r="B28" s="35" t="str">
        <f>editwaktu!H22&amp;" - "&amp;editwaktu!I22</f>
        <v>07:00 - 13:00</v>
      </c>
      <c r="C28" s="35">
        <f>IF(editwaktu!J22=0,"",editwaktu!J22)</f>
        <v>0.26805555555555555</v>
      </c>
      <c r="D28" s="35"/>
      <c r="E28" s="35"/>
      <c r="F28" s="35">
        <f>IF(editwaktu!K22=0,"",editwaktu!K22)</f>
        <v>0.57291666666666663</v>
      </c>
      <c r="G28" s="35"/>
      <c r="H28" s="35"/>
      <c r="I28" s="35"/>
      <c r="J28" s="35"/>
      <c r="K28" s="35">
        <f>IF(editwaktu!R22=0,"",editwaktu!R22)</f>
        <v>0.25</v>
      </c>
      <c r="L28" s="35">
        <f>IF(editwaktu!Z22=0,"",editwaktu!Z22)</f>
        <v>0.30486111111111108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43733</v>
      </c>
      <c r="Q28" s="39">
        <f t="shared" si="6"/>
        <v>43733</v>
      </c>
      <c r="R28" s="37">
        <f>VALUE(editwaktu!L22)</f>
        <v>1</v>
      </c>
      <c r="S28" s="40" t="str">
        <f t="shared" si="1"/>
        <v>0,</v>
      </c>
      <c r="T28" s="41" t="str">
        <f t="shared" si="2"/>
        <v>25</v>
      </c>
      <c r="U28" s="42">
        <f t="shared" si="7"/>
        <v>0</v>
      </c>
      <c r="V28" s="35">
        <f t="shared" si="7"/>
        <v>25</v>
      </c>
      <c r="W28" s="41">
        <f t="shared" si="3"/>
        <v>6</v>
      </c>
      <c r="X28" s="40" t="str">
        <f t="shared" si="4"/>
        <v>0,</v>
      </c>
      <c r="Y28" s="43" t="str">
        <f t="shared" si="5"/>
        <v>11</v>
      </c>
      <c r="Z28" s="40">
        <f t="shared" si="8"/>
        <v>0</v>
      </c>
      <c r="AA28" s="35">
        <f t="shared" si="8"/>
        <v>11</v>
      </c>
      <c r="AB28" s="41">
        <f t="shared" si="9"/>
        <v>7.3166666666666664</v>
      </c>
    </row>
    <row r="29" spans="1:28" s="37" customFormat="1" ht="15.75" customHeight="1" x14ac:dyDescent="0.25">
      <c r="A29" s="34">
        <f t="shared" si="0"/>
        <v>43734</v>
      </c>
      <c r="B29" s="35" t="str">
        <f>editwaktu!H23&amp;" - "&amp;editwaktu!I23</f>
        <v>07:00 - 13:00</v>
      </c>
      <c r="C29" s="35">
        <f>IF(editwaktu!J23=0,"",editwaktu!J23)</f>
        <v>0.2722222222222222</v>
      </c>
      <c r="D29" s="35"/>
      <c r="E29" s="35"/>
      <c r="F29" s="35">
        <f>IF(editwaktu!K23=0,"",editwaktu!K23)</f>
        <v>0.5541666666666667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0.2819444444444445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43734</v>
      </c>
      <c r="Q29" s="39">
        <f t="shared" si="6"/>
        <v>43734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44</v>
      </c>
      <c r="Z29" s="40">
        <f t="shared" si="8"/>
        <v>0</v>
      </c>
      <c r="AA29" s="35">
        <f t="shared" si="8"/>
        <v>44</v>
      </c>
      <c r="AB29" s="41">
        <f t="shared" si="9"/>
        <v>6.7666666666666675</v>
      </c>
    </row>
    <row r="30" spans="1:28" s="37" customFormat="1" ht="15.75" customHeight="1" x14ac:dyDescent="0.25">
      <c r="A30" s="34">
        <f t="shared" si="0"/>
        <v>43735</v>
      </c>
      <c r="B30" s="35" t="str">
        <f>editwaktu!H24&amp;" - "&amp;editwaktu!I24</f>
        <v>07:00 - 11:00</v>
      </c>
      <c r="C30" s="35">
        <f>IF(editwaktu!J24=0,"",editwaktu!J24)</f>
        <v>0.28055555555555556</v>
      </c>
      <c r="D30" s="35"/>
      <c r="E30" s="35"/>
      <c r="F30" s="35">
        <f>IF(editwaktu!K24=0,"",editwaktu!K24)</f>
        <v>0.46527777777777779</v>
      </c>
      <c r="G30" s="35"/>
      <c r="H30" s="35"/>
      <c r="I30" s="35"/>
      <c r="J30" s="35"/>
      <c r="K30" s="35">
        <f>IF(editwaktu!R24=0,"",editwaktu!R24)</f>
        <v>0.16666666699999999</v>
      </c>
      <c r="L30" s="35">
        <f>IF(editwaktu!Z24=0,"",editwaktu!Z24)</f>
        <v>0.18611111111111112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43735</v>
      </c>
      <c r="Q30" s="39">
        <f t="shared" si="6"/>
        <v>43735</v>
      </c>
      <c r="R30" s="37">
        <f>VALUE(editwaktu!L24)</f>
        <v>1</v>
      </c>
      <c r="S30" s="40" t="str">
        <f t="shared" si="1"/>
        <v>0,</v>
      </c>
      <c r="T30" s="41" t="str">
        <f t="shared" si="2"/>
        <v>67</v>
      </c>
      <c r="U30" s="42">
        <f t="shared" si="7"/>
        <v>0</v>
      </c>
      <c r="V30" s="35">
        <f t="shared" si="7"/>
        <v>67</v>
      </c>
      <c r="W30" s="41">
        <f t="shared" si="3"/>
        <v>4.0000000079999998</v>
      </c>
      <c r="X30" s="40" t="str">
        <f t="shared" si="4"/>
        <v>0,</v>
      </c>
      <c r="Y30" s="43" t="str">
        <f t="shared" si="5"/>
        <v>11</v>
      </c>
      <c r="Z30" s="40">
        <f t="shared" si="8"/>
        <v>0</v>
      </c>
      <c r="AA30" s="35">
        <f t="shared" si="8"/>
        <v>11</v>
      </c>
      <c r="AB30" s="41">
        <f t="shared" si="9"/>
        <v>4.4666666666666668</v>
      </c>
    </row>
    <row r="31" spans="1:28" s="37" customFormat="1" ht="15.75" customHeight="1" x14ac:dyDescent="0.25">
      <c r="A31" s="34">
        <f t="shared" si="0"/>
        <v>43736</v>
      </c>
      <c r="B31" s="35" t="str">
        <f>editwaktu!H25&amp;" - "&amp;editwaktu!I25</f>
        <v>07:00 - 12:00</v>
      </c>
      <c r="C31" s="35">
        <f>IF(editwaktu!J25=0,"",editwaktu!J25)</f>
        <v>0.28055555555555556</v>
      </c>
      <c r="D31" s="35"/>
      <c r="E31" s="35"/>
      <c r="F31" s="35">
        <f>IF(editwaktu!K25=0,"",editwaktu!K25)</f>
        <v>0.54305555555555551</v>
      </c>
      <c r="G31" s="35"/>
      <c r="H31" s="35"/>
      <c r="I31" s="35"/>
      <c r="J31" s="35"/>
      <c r="K31" s="35">
        <f>IF(editwaktu!R25=0,"",editwaktu!R25)</f>
        <v>0.20833333300000001</v>
      </c>
      <c r="L31" s="35">
        <f>IF(editwaktu!Z25=0,"",editwaktu!Z25)</f>
        <v>0.26180555555555551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43736</v>
      </c>
      <c r="Q31" s="39">
        <f t="shared" si="6"/>
        <v>43736</v>
      </c>
      <c r="R31" s="37">
        <f>VALUE(editwaktu!L25)</f>
        <v>1</v>
      </c>
      <c r="S31" s="40" t="str">
        <f t="shared" si="1"/>
        <v>0,</v>
      </c>
      <c r="T31" s="41" t="str">
        <f t="shared" si="2"/>
        <v>33</v>
      </c>
      <c r="U31" s="42">
        <f t="shared" si="7"/>
        <v>0</v>
      </c>
      <c r="V31" s="35">
        <f t="shared" si="7"/>
        <v>33</v>
      </c>
      <c r="W31" s="41">
        <f t="shared" si="3"/>
        <v>4.9999999920000002</v>
      </c>
      <c r="X31" s="40" t="str">
        <f t="shared" si="4"/>
        <v>0,</v>
      </c>
      <c r="Y31" s="43" t="str">
        <f t="shared" si="5"/>
        <v>56</v>
      </c>
      <c r="Z31" s="40">
        <f t="shared" si="8"/>
        <v>0</v>
      </c>
      <c r="AA31" s="35">
        <f t="shared" si="8"/>
        <v>56</v>
      </c>
      <c r="AB31" s="41">
        <f t="shared" si="9"/>
        <v>6.2833333333333323</v>
      </c>
    </row>
    <row r="32" spans="1:28" s="37" customFormat="1" ht="15.75" customHeight="1" x14ac:dyDescent="0.25">
      <c r="A32" s="34">
        <f t="shared" si="0"/>
        <v>43738</v>
      </c>
      <c r="B32" s="35" t="str">
        <f>editwaktu!H26&amp;" - "&amp;editwaktu!I26</f>
        <v>07:00 - 13:00</v>
      </c>
      <c r="C32" s="35">
        <f>IF(editwaktu!J26=0,"",editwaktu!J26)</f>
        <v>0.28402777777777777</v>
      </c>
      <c r="D32" s="35"/>
      <c r="E32" s="35"/>
      <c r="F32" s="35">
        <f>IF(editwaktu!K26=0,"",editwaktu!K26)</f>
        <v>0.56458333333333333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0.27986111111111112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43738</v>
      </c>
      <c r="Q32" s="39">
        <f t="shared" si="6"/>
        <v>43738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11</v>
      </c>
      <c r="Z32" s="40">
        <f t="shared" si="8"/>
        <v>0</v>
      </c>
      <c r="AA32" s="35">
        <f t="shared" si="8"/>
        <v>11</v>
      </c>
      <c r="AB32" s="41">
        <f t="shared" si="9"/>
        <v>6.7166666666666668</v>
      </c>
    </row>
    <row r="33" spans="1:28" s="37" customFormat="1" ht="15.75" customHeight="1" x14ac:dyDescent="0.25">
      <c r="A33" s="34" t="str">
        <f t="shared" si="0"/>
        <v/>
      </c>
      <c r="B33" s="35" t="str">
        <f>editwaktu!H27&amp;" - "&amp;editwaktu!I27</f>
        <v xml:space="preserve"> - </v>
      </c>
      <c r="C33" s="35" t="e">
        <f>IF(editwaktu!J27=0,"",editwaktu!J27)</f>
        <v>#VALUE!</v>
      </c>
      <c r="D33" s="35"/>
      <c r="E33" s="35"/>
      <c r="F33" s="35" t="e">
        <f>IF(editwaktu!K27=0,"",editwaktu!K27)</f>
        <v>#VALUE!</v>
      </c>
      <c r="G33" s="35"/>
      <c r="H33" s="35"/>
      <c r="I33" s="35"/>
      <c r="J33" s="35"/>
      <c r="K33" s="35" t="str">
        <f>IF(editwaktu!R27=0,"",editwaktu!R27)</f>
        <v/>
      </c>
      <c r="L33" s="35" t="str">
        <f>IF(editwaktu!Z27=0,"",editwaktu!Z27)</f>
        <v/>
      </c>
      <c r="M33" s="35"/>
      <c r="N33" s="36" t="str">
        <f>IF(editketerangancetak!K33=0,"",editketerangancetak!K33)</f>
        <v/>
      </c>
      <c r="P33" s="38" t="e">
        <f>DATE(RIGHT(editwaktu!F27,4),MID(editwaktu!F27,4,2),LEFT(editwaktu!F27,2))</f>
        <v>#VALUE!</v>
      </c>
      <c r="Q33" s="39" t="e">
        <f t="shared" si="6"/>
        <v>#VALUE!</v>
      </c>
      <c r="R33" s="37" t="e">
        <f>VALUE(editwaktu!L27)</f>
        <v>#VALUE!</v>
      </c>
      <c r="S33" s="40" t="str">
        <f t="shared" si="1"/>
        <v/>
      </c>
      <c r="T33" s="41" t="str">
        <f t="shared" si="2"/>
        <v/>
      </c>
      <c r="U33" s="42" t="str">
        <f t="shared" si="7"/>
        <v/>
      </c>
      <c r="V33" s="35" t="str">
        <f t="shared" si="7"/>
        <v/>
      </c>
      <c r="W33" s="41" t="str">
        <f t="shared" si="3"/>
        <v/>
      </c>
      <c r="X33" s="40" t="str">
        <f t="shared" si="4"/>
        <v/>
      </c>
      <c r="Y33" s="43" t="str">
        <f t="shared" si="5"/>
        <v/>
      </c>
      <c r="Z33" s="40" t="str">
        <f t="shared" si="8"/>
        <v/>
      </c>
      <c r="AA33" s="35" t="str">
        <f t="shared" si="8"/>
        <v/>
      </c>
      <c r="AB33" s="41" t="str">
        <f t="shared" si="9"/>
        <v/>
      </c>
    </row>
    <row r="34" spans="1:28" s="37" customFormat="1" ht="15.75" customHeight="1" thickBot="1" x14ac:dyDescent="0.3">
      <c r="A34" s="34" t="str">
        <f>IFERROR(Q34,"")</f>
        <v/>
      </c>
      <c r="B34" s="35" t="str">
        <f>editwaktu!H28&amp;" - "&amp;editwaktu!I28</f>
        <v xml:space="preserve"> - </v>
      </c>
      <c r="C34" s="35" t="e">
        <f>IF(editwaktu!J28=0,"",editwaktu!J28)</f>
        <v>#VALUE!</v>
      </c>
      <c r="D34" s="35"/>
      <c r="E34" s="35"/>
      <c r="F34" s="35" t="e">
        <f>IF(editwaktu!K28=0,"",editwaktu!K28)</f>
        <v>#VALUE!</v>
      </c>
      <c r="G34" s="35"/>
      <c r="H34" s="35"/>
      <c r="I34" s="35"/>
      <c r="J34" s="35"/>
      <c r="K34" s="35" t="str">
        <f>IF(editwaktu!R28=0,"",editwaktu!R28)</f>
        <v/>
      </c>
      <c r="L34" s="35" t="str">
        <f>IF(editwaktu!Z28=0,"",editwaktu!Z28)</f>
        <v/>
      </c>
      <c r="M34" s="35"/>
      <c r="N34" s="36" t="str">
        <f>IF(editketerangancetak!K34=0,"",editketerangancetak!K34)</f>
        <v/>
      </c>
      <c r="P34" s="38" t="e">
        <f>DATE(RIGHT(editwaktu!F28,4),MID(editwaktu!F28,4,2),LEFT(editwaktu!F28,2))</f>
        <v>#VALUE!</v>
      </c>
      <c r="Q34" s="39" t="e">
        <f t="shared" si="6"/>
        <v>#VALUE!</v>
      </c>
      <c r="R34" s="37" t="e">
        <f>VALUE(editwaktu!L28)</f>
        <v>#VALUE!</v>
      </c>
      <c r="S34" s="44" t="str">
        <f t="shared" si="1"/>
        <v/>
      </c>
      <c r="T34" s="45" t="str">
        <f t="shared" si="2"/>
        <v/>
      </c>
      <c r="U34" s="46" t="str">
        <f t="shared" si="7"/>
        <v/>
      </c>
      <c r="V34" s="47" t="str">
        <f t="shared" si="7"/>
        <v/>
      </c>
      <c r="W34" s="41" t="str">
        <f t="shared" si="3"/>
        <v/>
      </c>
      <c r="X34" s="48" t="str">
        <f t="shared" si="4"/>
        <v/>
      </c>
      <c r="Y34" s="49" t="str">
        <f t="shared" si="5"/>
        <v/>
      </c>
      <c r="Z34" s="48" t="str">
        <f t="shared" si="8"/>
        <v/>
      </c>
      <c r="AA34" s="47" t="str">
        <f t="shared" si="8"/>
        <v/>
      </c>
      <c r="AB34" s="41" t="str">
        <f t="shared" si="9"/>
        <v/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13,6666666666667:5</v>
      </c>
      <c r="L35" s="30" t="str">
        <f>TEXT(X36,0)&amp;":"&amp;TEXT(AA36,0)</f>
        <v>2:6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825</v>
      </c>
      <c r="U35" s="55" t="str">
        <f>LEFT(T35,2)&amp;0</f>
        <v>820</v>
      </c>
      <c r="V35" s="56" t="str">
        <f>RIGHT(T35,1)</f>
        <v>5</v>
      </c>
      <c r="W35" s="57">
        <f>SUM(W8:W34)</f>
        <v>138</v>
      </c>
      <c r="X35" s="53">
        <f>SUM(Z8:Z34)</f>
        <v>0</v>
      </c>
      <c r="Y35" s="58">
        <f>SUM(AA8:AA34)</f>
        <v>1123.5999999999999</v>
      </c>
      <c r="Z35" s="59" t="str">
        <f>LEFT(Y35,2)&amp;0</f>
        <v>110</v>
      </c>
      <c r="AA35" s="56" t="str">
        <f>RIGHT(Y35,1)</f>
        <v>6</v>
      </c>
      <c r="AB35" s="60">
        <f>SUM(AB8:AB34)</f>
        <v>164.48333333333335</v>
      </c>
    </row>
    <row r="36" spans="1:28" ht="16.5" thickBot="1" x14ac:dyDescent="0.3">
      <c r="Q36" s="61">
        <f>IFERROR(IFERROR(Q34,Q33),Q32)</f>
        <v>43738</v>
      </c>
      <c r="S36" s="140">
        <f>SUM(LEFT(S35,3),U36)</f>
        <v>13.666666666666666</v>
      </c>
      <c r="T36" s="141"/>
      <c r="U36" s="62">
        <f>U35/60</f>
        <v>13.666666666666666</v>
      </c>
      <c r="V36" s="27" t="str">
        <f>V35</f>
        <v>5</v>
      </c>
      <c r="W36" s="63"/>
      <c r="X36" s="142">
        <f>SUM(LEFT(X35,3),Z36)</f>
        <v>1.8333333333333333</v>
      </c>
      <c r="Y36" s="143"/>
      <c r="Z36" s="62">
        <f>Z35/60</f>
        <v>1.8333333333333333</v>
      </c>
      <c r="AA36" s="27" t="str">
        <f>AA35</f>
        <v>6</v>
      </c>
      <c r="AB36" s="64">
        <f>X36</f>
        <v>1.8333333333333333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30 September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2019-10-03T10:42:30Z</cp:lastPrinted>
  <dcterms:created xsi:type="dcterms:W3CDTF">2016-12-02T09:51:38Z</dcterms:created>
  <dcterms:modified xsi:type="dcterms:W3CDTF">2019-10-04T04:15:53Z</dcterms:modified>
</cp:coreProperties>
</file>